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2120" windowHeight="7935" tabRatio="1000"/>
  </bookViews>
  <sheets>
    <sheet name="Edu" sheetId="28" r:id="rId1"/>
    <sheet name="Sal" sheetId="24" r:id="rId2"/>
    <sheet name="Ag. pot" sheetId="10" r:id="rId3"/>
    <sheet name="Mov" sheetId="33" r:id="rId4"/>
    <sheet name="Seg" sheetId="35" r:id="rId5"/>
    <sheet name="Equip" sheetId="43" r:id="rId6"/>
    <sheet name="Empleo y Prod." sheetId="13" r:id="rId7"/>
    <sheet name="Ambiente" sheetId="31" r:id="rId8"/>
    <sheet name="Instit" sheetId="23" r:id="rId9"/>
    <sheet name="Elecrt" sheetId="26" r:id="rId10"/>
    <sheet name="DEP" sheetId="41" r:id="rId11"/>
    <sheet name="CULT" sheetId="21" r:id="rId12"/>
    <sheet name="DPAED" sheetId="27" r:id="rId13"/>
    <sheet name="Viv" sheetId="29" r:id="rId14"/>
    <sheet name="Promooción soc" sheetId="30" r:id="rId15"/>
    <sheet name="Seg aliment" sheetId="32" r:id="rId16"/>
    <sheet name="Anexo Mov" sheetId="45" r:id="rId17"/>
  </sheets>
  <definedNames>
    <definedName name="_xlnm.Print_Area" localSheetId="11">CULT!#REF!</definedName>
    <definedName name="_xlnm.Print_Area" localSheetId="10">DEP!#REF!</definedName>
    <definedName name="_xlnm.Print_Area" localSheetId="12">DPAED!#REF!</definedName>
    <definedName name="_xlnm.Print_Area" localSheetId="0">Edu!#REF!</definedName>
    <definedName name="_xlnm.Print_Area" localSheetId="8">Instit!#REF!</definedName>
    <definedName name="_xlnm.Print_Area" localSheetId="3">Mov!$A$1:$O$61</definedName>
    <definedName name="_xlnm.Print_Area" localSheetId="14">'Promooción soc'!#REF!</definedName>
    <definedName name="_xlnm.Print_Area" localSheetId="1">Sal!#REF!</definedName>
    <definedName name="_xlnm.Print_Area" localSheetId="4">Seg!$A$1:$O$42</definedName>
    <definedName name="_xlnm.Print_Area" localSheetId="15">'Seg aliment'!$A$1:$O$18</definedName>
    <definedName name="_xlnm.Print_Area" localSheetId="13">Viv!#REF!</definedName>
    <definedName name="_xlnm.Print_Titles" localSheetId="2">'Ag. pot'!#REF!</definedName>
    <definedName name="_xlnm.Print_Titles" localSheetId="11">CULT!#REF!</definedName>
    <definedName name="_xlnm.Print_Titles" localSheetId="10">DEP!#REF!</definedName>
    <definedName name="_xlnm.Print_Titles" localSheetId="12">DPAED!#REF!</definedName>
    <definedName name="_xlnm.Print_Titles" localSheetId="0">Edu!#REF!</definedName>
    <definedName name="_xlnm.Print_Titles" localSheetId="9">Elecrt!#REF!</definedName>
    <definedName name="_xlnm.Print_Titles" localSheetId="6">'Empleo y Prod.'!$1:$8</definedName>
    <definedName name="_xlnm.Print_Titles" localSheetId="5">Equip!#REF!</definedName>
    <definedName name="_xlnm.Print_Titles" localSheetId="8">Instit!#REF!</definedName>
    <definedName name="_xlnm.Print_Titles" localSheetId="3">Mov!$1:$9</definedName>
    <definedName name="_xlnm.Print_Titles" localSheetId="14">'Promooción soc'!#REF!</definedName>
    <definedName name="_xlnm.Print_Titles" localSheetId="1">Sal!#REF!</definedName>
    <definedName name="_xlnm.Print_Titles" localSheetId="4">Seg!$1:$9</definedName>
    <definedName name="_xlnm.Print_Titles" localSheetId="13">Viv!#REF!</definedName>
  </definedNames>
  <calcPr calcId="124519"/>
  <fileRecoveryPr autoRecover="0"/>
</workbook>
</file>

<file path=xl/calcChain.xml><?xml version="1.0" encoding="utf-8"?>
<calcChain xmlns="http://schemas.openxmlformats.org/spreadsheetml/2006/main">
  <c r="H20" i="13"/>
  <c r="P31" i="23"/>
  <c r="K38"/>
  <c r="I38"/>
  <c r="K35"/>
  <c r="K34"/>
  <c r="H28"/>
  <c r="I29"/>
  <c r="H14" i="33"/>
  <c r="H13"/>
  <c r="H12"/>
  <c r="H11"/>
  <c r="H10"/>
  <c r="K27" i="31"/>
  <c r="K19"/>
  <c r="H14" i="13"/>
  <c r="J9" s="1"/>
  <c r="K28" i="23"/>
  <c r="K36" i="33"/>
  <c r="I5"/>
  <c r="J57" l="1"/>
  <c r="I57"/>
  <c r="H57"/>
  <c r="K56"/>
  <c r="K55"/>
  <c r="K54"/>
  <c r="K53"/>
  <c r="K52"/>
  <c r="K51"/>
  <c r="K50"/>
  <c r="K49"/>
  <c r="K48"/>
  <c r="K47"/>
  <c r="K46"/>
  <c r="K45"/>
  <c r="K44"/>
  <c r="K43"/>
  <c r="K42"/>
  <c r="K41"/>
  <c r="K40"/>
  <c r="K39"/>
  <c r="K38"/>
  <c r="K37"/>
  <c r="K35"/>
  <c r="K32"/>
  <c r="K31"/>
  <c r="K30"/>
  <c r="K29"/>
  <c r="K28"/>
  <c r="K27"/>
  <c r="K26"/>
  <c r="K15"/>
  <c r="I59" i="28"/>
  <c r="G59"/>
  <c r="J58"/>
  <c r="J57"/>
  <c r="J55"/>
  <c r="L54"/>
  <c r="L52"/>
  <c r="L50"/>
  <c r="J50"/>
  <c r="O48"/>
  <c r="E48"/>
  <c r="L47"/>
  <c r="L44"/>
  <c r="O43"/>
  <c r="O50" s="1"/>
  <c r="O52" s="1"/>
  <c r="O55" s="1"/>
  <c r="J43"/>
  <c r="E43"/>
  <c r="J42"/>
  <c r="E42"/>
  <c r="L41"/>
  <c r="J41"/>
  <c r="E41"/>
  <c r="E40"/>
  <c r="E39"/>
  <c r="H38"/>
  <c r="H59" s="1"/>
  <c r="E38"/>
  <c r="L37"/>
  <c r="J37"/>
  <c r="J35"/>
  <c r="L31"/>
  <c r="L30"/>
  <c r="J30"/>
  <c r="L26"/>
  <c r="J26" s="1"/>
  <c r="J24"/>
  <c r="L16"/>
  <c r="J16"/>
  <c r="E15"/>
  <c r="O14"/>
  <c r="O16" s="1"/>
  <c r="O19" s="1"/>
  <c r="O22" s="1"/>
  <c r="O24" s="1"/>
  <c r="O26" s="1"/>
  <c r="O30" s="1"/>
  <c r="O31" s="1"/>
  <c r="O35" s="1"/>
  <c r="N14"/>
  <c r="N16" s="1"/>
  <c r="N19" s="1"/>
  <c r="N22" s="1"/>
  <c r="N24" s="1"/>
  <c r="N26" s="1"/>
  <c r="N30" s="1"/>
  <c r="N31" s="1"/>
  <c r="N34" s="1"/>
  <c r="N35" s="1"/>
  <c r="N37" s="1"/>
  <c r="N38" s="1"/>
  <c r="N41" s="1"/>
  <c r="N42" s="1"/>
  <c r="N43" s="1"/>
  <c r="N44" s="1"/>
  <c r="N46" s="1"/>
  <c r="N47" s="1"/>
  <c r="N48" s="1"/>
  <c r="N50" s="1"/>
  <c r="N52" s="1"/>
  <c r="M14"/>
  <c r="M16" s="1"/>
  <c r="M19" s="1"/>
  <c r="M22" s="1"/>
  <c r="M24" s="1"/>
  <c r="M26" s="1"/>
  <c r="M30" s="1"/>
  <c r="M31" s="1"/>
  <c r="M34" s="1"/>
  <c r="M35" s="1"/>
  <c r="M37" s="1"/>
  <c r="M38" s="1"/>
  <c r="M41" s="1"/>
  <c r="M42" s="1"/>
  <c r="M43" s="1"/>
  <c r="M44" s="1"/>
  <c r="M46" s="1"/>
  <c r="M47" s="1"/>
  <c r="M48" s="1"/>
  <c r="M50" s="1"/>
  <c r="M52" s="1"/>
  <c r="J14"/>
  <c r="E14"/>
  <c r="L9"/>
  <c r="K57" i="33" l="1"/>
  <c r="N54" i="28"/>
  <c r="N55"/>
  <c r="N57" s="1"/>
  <c r="M55"/>
  <c r="M57" s="1"/>
  <c r="M54"/>
  <c r="J59"/>
  <c r="L38"/>
  <c r="L59" s="1"/>
  <c r="O44"/>
  <c r="J38"/>
  <c r="E69" i="45" l="1"/>
  <c r="C69"/>
  <c r="E67"/>
  <c r="E57"/>
  <c r="E51"/>
  <c r="E26"/>
  <c r="E45" s="1"/>
  <c r="C66"/>
  <c r="B66"/>
  <c r="C65"/>
  <c r="B65"/>
  <c r="C64"/>
  <c r="B64"/>
  <c r="C63"/>
  <c r="B63"/>
  <c r="C62"/>
  <c r="B62"/>
  <c r="C61"/>
  <c r="B61"/>
  <c r="C60"/>
  <c r="C67" s="1"/>
  <c r="B60"/>
  <c r="B67" s="1"/>
  <c r="C56"/>
  <c r="B56"/>
  <c r="C55"/>
  <c r="B55"/>
  <c r="C54"/>
  <c r="C57" s="1"/>
  <c r="B54"/>
  <c r="B57" s="1"/>
  <c r="C50"/>
  <c r="B50"/>
  <c r="C49"/>
  <c r="B49"/>
  <c r="E48"/>
  <c r="C48" s="1"/>
  <c r="C51" s="1"/>
  <c r="C44"/>
  <c r="B44"/>
  <c r="C43"/>
  <c r="B43"/>
  <c r="C42"/>
  <c r="B42"/>
  <c r="C41"/>
  <c r="B41"/>
  <c r="C40"/>
  <c r="B40"/>
  <c r="C39"/>
  <c r="B39"/>
  <c r="C38"/>
  <c r="B38"/>
  <c r="C37"/>
  <c r="B37"/>
  <c r="C36"/>
  <c r="B36"/>
  <c r="C35"/>
  <c r="B35"/>
  <c r="C34"/>
  <c r="B34"/>
  <c r="C33"/>
  <c r="B33"/>
  <c r="C32"/>
  <c r="B32"/>
  <c r="C31"/>
  <c r="B31"/>
  <c r="C30"/>
  <c r="B30"/>
  <c r="C29"/>
  <c r="B29"/>
  <c r="B45" s="1"/>
  <c r="C25"/>
  <c r="B25"/>
  <c r="C24"/>
  <c r="B24"/>
  <c r="C23"/>
  <c r="B23"/>
  <c r="C22"/>
  <c r="B22"/>
  <c r="C21"/>
  <c r="B21"/>
  <c r="C20"/>
  <c r="B20"/>
  <c r="C19"/>
  <c r="B19"/>
  <c r="C18"/>
  <c r="B18"/>
  <c r="C17"/>
  <c r="B17"/>
  <c r="C16"/>
  <c r="B16"/>
  <c r="C15"/>
  <c r="B15"/>
  <c r="C14"/>
  <c r="B14"/>
  <c r="C13"/>
  <c r="B13"/>
  <c r="C12"/>
  <c r="B12"/>
  <c r="C11"/>
  <c r="B11"/>
  <c r="C10"/>
  <c r="B10"/>
  <c r="C9"/>
  <c r="C26" s="1"/>
  <c r="B9"/>
  <c r="B26" s="1"/>
  <c r="I12" i="43"/>
  <c r="I37" i="21"/>
  <c r="K36"/>
  <c r="G4" i="10"/>
  <c r="I4"/>
  <c r="H10" i="32"/>
  <c r="K10"/>
  <c r="K15" s="1"/>
  <c r="H10" i="10"/>
  <c r="H26" i="21"/>
  <c r="K26" s="1"/>
  <c r="K22"/>
  <c r="K36" i="23"/>
  <c r="M36"/>
  <c r="L36"/>
  <c r="K14"/>
  <c r="K13"/>
  <c r="K12"/>
  <c r="M31"/>
  <c r="L31"/>
  <c r="K31"/>
  <c r="K30"/>
  <c r="M26"/>
  <c r="L26"/>
  <c r="K26"/>
  <c r="M32"/>
  <c r="L32"/>
  <c r="K32"/>
  <c r="K29"/>
  <c r="K27"/>
  <c r="M25"/>
  <c r="L25"/>
  <c r="K25"/>
  <c r="H20" i="10"/>
  <c r="J37" i="21"/>
  <c r="K21"/>
  <c r="K20"/>
  <c r="K19"/>
  <c r="K18"/>
  <c r="K17"/>
  <c r="K16"/>
  <c r="K15"/>
  <c r="K14"/>
  <c r="K13"/>
  <c r="K12"/>
  <c r="K11"/>
  <c r="K10"/>
  <c r="J49" i="24"/>
  <c r="I49"/>
  <c r="G49"/>
  <c r="F49"/>
  <c r="H48"/>
  <c r="K48" s="1"/>
  <c r="K47"/>
  <c r="K45"/>
  <c r="K41"/>
  <c r="H36"/>
  <c r="K36" s="1"/>
  <c r="K33"/>
  <c r="K32"/>
  <c r="K31"/>
  <c r="K26"/>
  <c r="H25"/>
  <c r="K25" s="1"/>
  <c r="H21"/>
  <c r="K21" s="1"/>
  <c r="K15"/>
  <c r="H9"/>
  <c r="H49"/>
  <c r="J49" i="41"/>
  <c r="K48"/>
  <c r="K47"/>
  <c r="K46"/>
  <c r="K45"/>
  <c r="K44"/>
  <c r="K43"/>
  <c r="I42"/>
  <c r="I49"/>
  <c r="K41"/>
  <c r="K40"/>
  <c r="K39"/>
  <c r="K38"/>
  <c r="K37"/>
  <c r="K36"/>
  <c r="K35"/>
  <c r="K34"/>
  <c r="K33"/>
  <c r="K32"/>
  <c r="K31"/>
  <c r="K30"/>
  <c r="K29"/>
  <c r="K28"/>
  <c r="K27"/>
  <c r="K26"/>
  <c r="K25"/>
  <c r="K24"/>
  <c r="K23"/>
  <c r="K22"/>
  <c r="K20"/>
  <c r="K19"/>
  <c r="N16"/>
  <c r="N19" s="1"/>
  <c r="M16"/>
  <c r="M19" s="1"/>
  <c r="L16"/>
  <c r="L19" s="1"/>
  <c r="H16"/>
  <c r="K16" s="1"/>
  <c r="H10"/>
  <c r="K9" s="1"/>
  <c r="J32" i="13"/>
  <c r="K31"/>
  <c r="H30"/>
  <c r="K29" s="1"/>
  <c r="M29"/>
  <c r="L29"/>
  <c r="K28"/>
  <c r="K27"/>
  <c r="K26"/>
  <c r="K25"/>
  <c r="K24"/>
  <c r="K23"/>
  <c r="M21"/>
  <c r="L21"/>
  <c r="H21"/>
  <c r="K21" s="1"/>
  <c r="K22" s="1"/>
  <c r="K20"/>
  <c r="K19"/>
  <c r="K18"/>
  <c r="H18"/>
  <c r="K17" s="1"/>
  <c r="I32" s="1"/>
  <c r="K16"/>
  <c r="K15"/>
  <c r="K9"/>
  <c r="H29" i="26"/>
  <c r="K28"/>
  <c r="K27"/>
  <c r="K26"/>
  <c r="K25"/>
  <c r="K24"/>
  <c r="K23"/>
  <c r="K22"/>
  <c r="K21"/>
  <c r="J29"/>
  <c r="I29"/>
  <c r="G29"/>
  <c r="K20"/>
  <c r="K19"/>
  <c r="K18"/>
  <c r="K17"/>
  <c r="K16"/>
  <c r="K15"/>
  <c r="K14"/>
  <c r="K13"/>
  <c r="K12"/>
  <c r="K11"/>
  <c r="F10" i="10"/>
  <c r="M20"/>
  <c r="L20"/>
  <c r="K20"/>
  <c r="H21"/>
  <c r="K21" s="1"/>
  <c r="N14" i="31"/>
  <c r="N18"/>
  <c r="I30"/>
  <c r="K13"/>
  <c r="J30"/>
  <c r="H30"/>
  <c r="K18"/>
  <c r="K17"/>
  <c r="K14"/>
  <c r="S13"/>
  <c r="H43" i="30"/>
  <c r="J43"/>
  <c r="I43"/>
  <c r="G43"/>
  <c r="E41"/>
  <c r="N40"/>
  <c r="K34"/>
  <c r="K23"/>
  <c r="I15" i="32"/>
  <c r="H15"/>
  <c r="N14"/>
  <c r="F14"/>
  <c r="K21" i="30"/>
  <c r="K19"/>
  <c r="K18"/>
  <c r="K17"/>
  <c r="K16"/>
  <c r="K15"/>
  <c r="K14"/>
  <c r="K13"/>
  <c r="K12"/>
  <c r="K11"/>
  <c r="K10"/>
  <c r="F10"/>
  <c r="J17" i="27"/>
  <c r="I17"/>
  <c r="K16"/>
  <c r="H9"/>
  <c r="H17" s="1"/>
  <c r="K11" i="43"/>
  <c r="K10"/>
  <c r="K38" i="35"/>
  <c r="K36"/>
  <c r="K35"/>
  <c r="K34"/>
  <c r="K31"/>
  <c r="K30"/>
  <c r="K29"/>
  <c r="K28"/>
  <c r="K18"/>
  <c r="K16"/>
  <c r="K13"/>
  <c r="K11"/>
  <c r="K41"/>
  <c r="H45"/>
  <c r="J45"/>
  <c r="I45"/>
  <c r="N29"/>
  <c r="N30" s="1"/>
  <c r="N31" s="1"/>
  <c r="N34" s="1"/>
  <c r="N35" s="1"/>
  <c r="N36" s="1"/>
  <c r="N38" s="1"/>
  <c r="N13"/>
  <c r="K9" i="43"/>
  <c r="K12" s="1"/>
  <c r="I10" i="29"/>
  <c r="M10" s="1"/>
  <c r="M16"/>
  <c r="D16"/>
  <c r="M15"/>
  <c r="M14"/>
  <c r="M13"/>
  <c r="K12"/>
  <c r="M12" s="1"/>
  <c r="O11"/>
  <c r="O12" s="1"/>
  <c r="O13" s="1"/>
  <c r="O14" s="1"/>
  <c r="O15" s="1"/>
  <c r="N11"/>
  <c r="N12" s="1"/>
  <c r="N13" s="1"/>
  <c r="N14" s="1"/>
  <c r="N15" s="1"/>
  <c r="M11"/>
  <c r="O10"/>
  <c r="E10"/>
  <c r="E16" s="1"/>
  <c r="K9"/>
  <c r="K17" s="1"/>
  <c r="I9"/>
  <c r="J12" i="43"/>
  <c r="H12"/>
  <c r="J38" i="23"/>
  <c r="H38"/>
  <c r="G38"/>
  <c r="M9" i="29"/>
  <c r="M17" s="1"/>
  <c r="I17"/>
  <c r="H49" i="41"/>
  <c r="K9" i="24"/>
  <c r="C45" i="45" l="1"/>
  <c r="B48"/>
  <c r="B51" s="1"/>
  <c r="B69" s="1"/>
  <c r="K37" i="21"/>
  <c r="K49" i="24"/>
  <c r="K43" i="30"/>
  <c r="K30" i="31"/>
  <c r="K29" i="26"/>
  <c r="K49" i="41"/>
  <c r="H32" i="13"/>
  <c r="H37" i="21"/>
  <c r="K9" i="27"/>
  <c r="K17" s="1"/>
  <c r="K32" i="13" l="1"/>
  <c r="E6" i="45"/>
</calcChain>
</file>

<file path=xl/comments1.xml><?xml version="1.0" encoding="utf-8"?>
<comments xmlns="http://schemas.openxmlformats.org/spreadsheetml/2006/main">
  <authors>
    <author>USER</author>
  </authors>
  <commentList>
    <comment ref="G4" authorId="0">
      <text>
        <r>
          <rPr>
            <b/>
            <sz val="9"/>
            <color indexed="81"/>
            <rFont val="Tahoma"/>
            <family val="2"/>
          </rPr>
          <t>INCLUYE $9981,338 DE EXTRACCION DE MATERIALES.</t>
        </r>
      </text>
    </comment>
    <comment ref="H10" authorId="0">
      <text>
        <r>
          <rPr>
            <b/>
            <sz val="9"/>
            <color indexed="81"/>
            <rFont val="Tahoma"/>
            <family val="2"/>
          </rPr>
          <t>Incluye $9.981.338 por concepto de regalías directas provenientes de la extracción de materiales</t>
        </r>
      </text>
    </comment>
  </commentList>
</comments>
</file>

<file path=xl/comments2.xml><?xml version="1.0" encoding="utf-8"?>
<comments xmlns="http://schemas.openxmlformats.org/spreadsheetml/2006/main">
  <authors>
    <author>USER</author>
  </authors>
  <commentList>
    <comment ref="H35" authorId="0">
      <text>
        <r>
          <rPr>
            <sz val="12"/>
            <color indexed="81"/>
            <rFont val="Tahoma"/>
            <family val="2"/>
          </rPr>
          <t>Recursos FONCEP</t>
        </r>
      </text>
    </comment>
  </commentList>
</comments>
</file>

<file path=xl/comments3.xml><?xml version="1.0" encoding="utf-8"?>
<comments xmlns="http://schemas.openxmlformats.org/spreadsheetml/2006/main">
  <authors>
    <author>USER</author>
  </authors>
  <commentList>
    <comment ref="F26" authorId="0">
      <text>
        <r>
          <rPr>
            <b/>
            <sz val="9"/>
            <color indexed="81"/>
            <rFont val="Tahoma"/>
            <family val="2"/>
          </rPr>
          <t>INCLUYE OPERATIVIDAD $100 MILLONES TV VERAZ.</t>
        </r>
      </text>
    </comment>
  </commentList>
</comments>
</file>

<file path=xl/comments4.xml><?xml version="1.0" encoding="utf-8"?>
<comments xmlns="http://schemas.openxmlformats.org/spreadsheetml/2006/main">
  <authors>
    <author>USER</author>
  </authors>
  <commentList>
    <comment ref="H10" authorId="0">
      <text>
        <r>
          <rPr>
            <b/>
            <sz val="9"/>
            <color indexed="81"/>
            <rFont val="Tahoma"/>
            <family val="2"/>
          </rPr>
          <t>Incluye $100.822 por concepto de regalías directas provenientes de la extracción de materiales</t>
        </r>
      </text>
    </comment>
  </commentList>
</comments>
</file>

<file path=xl/sharedStrings.xml><?xml version="1.0" encoding="utf-8"?>
<sst xmlns="http://schemas.openxmlformats.org/spreadsheetml/2006/main" count="1739" uniqueCount="1146">
  <si>
    <t>TOTAL</t>
  </si>
  <si>
    <t>EMPLEO Y PRODUCTIVIDAD</t>
  </si>
  <si>
    <t>SGP</t>
  </si>
  <si>
    <t>SOBRETASA</t>
  </si>
  <si>
    <t>COFINANCIACION Y OTRAS TRANSFERENCIAS</t>
  </si>
  <si>
    <t>EDUCACION</t>
  </si>
  <si>
    <t>SUBTOTAL</t>
  </si>
  <si>
    <t>SALUD</t>
  </si>
  <si>
    <t>AGUA POTABLE Y SANEAMIENTO BASICO</t>
  </si>
  <si>
    <t>VIVIENDA</t>
  </si>
  <si>
    <t>Tasa de hurtos callejeros por cada 100.000 habitantes</t>
  </si>
  <si>
    <t>Tasa de hurtos de vehículos por cada 100.000 habitantes</t>
  </si>
  <si>
    <t>Tasa de hurtos de motocicletas por cada 100.000 habitantes</t>
  </si>
  <si>
    <t>Tasa de hurtos  a residencias cada 100.000 habitantes</t>
  </si>
  <si>
    <t>Tasa de hurtos  a centros comerciales por cada 100.000 habitantes</t>
  </si>
  <si>
    <t>Tasa de hurtos  a  instituciones financieras por cada 100.000 habitantes</t>
  </si>
  <si>
    <t>OBSERVACIONES</t>
  </si>
  <si>
    <t>NOMBRE PROYECTO</t>
  </si>
  <si>
    <t>EJECUCION DEL PROYECTO</t>
  </si>
  <si>
    <t>RESPONSABLE POR PROYECTO</t>
  </si>
  <si>
    <t>NIVEL CENTRAL</t>
  </si>
  <si>
    <t>TOTAL PROYECTO</t>
  </si>
  <si>
    <t>VALOR</t>
  </si>
  <si>
    <t>NOMBRE FUENTE</t>
  </si>
  <si>
    <t>Fecha de Inicio</t>
  </si>
  <si>
    <t>Fecha de terminación</t>
  </si>
  <si>
    <t xml:space="preserve">Avanzar y fortalecer el restablecimiento de las condiciones de seguridad para la comunidad. </t>
  </si>
  <si>
    <t xml:space="preserve">Disminución tasa de homicidios </t>
  </si>
  <si>
    <t>Tasa de homicidios por cada 100.000 habitantes</t>
  </si>
  <si>
    <t>Disminución tasa de suicidios.</t>
  </si>
  <si>
    <t>Tasa de suicidios por cada 100.000 habitantes</t>
  </si>
  <si>
    <t xml:space="preserve">Disminución tasa de muertes no intencionales </t>
  </si>
  <si>
    <t>Tasa de muertes no intencionales por cada 100.000 habitantes</t>
  </si>
  <si>
    <t>Disminución del número de lesiones  por violencia interpersonal.</t>
  </si>
  <si>
    <t>Tasa de lesiones por violencia interpersonal por cada 100.000 habitantes</t>
  </si>
  <si>
    <t xml:space="preserve">Disminución del número de hurtos callejeros </t>
  </si>
  <si>
    <t xml:space="preserve">Disminución del número de hurtos de vehículos y motocicletas. </t>
  </si>
  <si>
    <t xml:space="preserve">Disminución del número de hurtos a residencias, centros comerciales e instituciones financieras </t>
  </si>
  <si>
    <t>Disminución de la presencia de niños, adolescentes y jóvenes en sitios nocturnos no adecuados y atención de conformidad a la Ley 1098 del 2006.</t>
  </si>
  <si>
    <t>Niños, jóvenes y adolescentes  atendidos y protegidos.</t>
  </si>
  <si>
    <t>Garantizar servicios de atención especializada a través de instituciones con carácter de internado e instrucción de apoyo  que ofrezcan programas dirigidos a adolescentes que han sido autores o partícipes de una infracción de ley penal.</t>
  </si>
  <si>
    <t>Cupos de atención para adolescentes que han sido autores o partícipes de una infracción de ley penal contratados.</t>
  </si>
  <si>
    <t>Cupos de intervención de apoyo para adolescentes infractores en conflicto con la Ley Penal  contatados.</t>
  </si>
  <si>
    <t>Garantizar servicios transitorios donde sean ubicados los adolescentes una vez que hayan  sido  aprehendidos o cuando son sometidos por el juez.</t>
  </si>
  <si>
    <t>Cupos de atención en el centro especializado de recepción para adolescentes que hayan sido aprehendidos o cuando son sometidos por el Juez contratados.</t>
  </si>
  <si>
    <t>Organización y funcionamiento de la red de hogares de paso en el municipio  de Pasto  con la asistencia técnica del ICBF.</t>
  </si>
  <si>
    <t>Fortalecimiento  y puesta en marcha del principio de corresponsabilidad a través de estrategias de coordinación  interinstitucional e intersectorial para el  acceso a servicios de atención ambulatorios de los niños, niñas y adolescentes con derechos vulnerados que cuentan con una red familiar y/o  social</t>
  </si>
  <si>
    <t>Gestión realizada para la  contratación de cupos de intervención de apoyo para adolescentes con problemática de consumo de sustancias psicoactivas.</t>
  </si>
  <si>
    <t xml:space="preserve">Fortalecimiento del sistema de cámaras del circuito cerrado de televisión. </t>
  </si>
  <si>
    <t>Porcentaje de cámaras del circuito cerrado de televisión instaladas en espacio público con mantenimiento.</t>
  </si>
  <si>
    <t>Nuevas cámaras del circuito cerrado de televisión instaladas en espacio público.</t>
  </si>
  <si>
    <t xml:space="preserve">Construcción de centros de atención inmediata. </t>
  </si>
  <si>
    <t>Centros de atención inmediata construidos.</t>
  </si>
  <si>
    <t>Centros de atención inmediata reconstruidos.</t>
  </si>
  <si>
    <t xml:space="preserve">Creación, fortalecimiento y sostenibilidad de comités de paz, convivencia y seguridad. </t>
  </si>
  <si>
    <t>Porcentaje de CODEPAZ fortalecidos</t>
  </si>
  <si>
    <t>CODEPAZ creados</t>
  </si>
  <si>
    <t>PLAN DE ACCION - VIGENCIA 2012</t>
  </si>
  <si>
    <t>Presupuesto por Resultados. Municipio de Pasto.  2012</t>
  </si>
  <si>
    <t>SECTOR</t>
  </si>
  <si>
    <t>SEGURIDAD, CONVIVENCIA Y JUSTICIA</t>
  </si>
  <si>
    <t>Crear condiciones para el ejercicio de la ciudadanía que propicien la convivencia pacífica, la justicia y la seguridad</t>
  </si>
  <si>
    <t xml:space="preserve">Dinamizar impacto de gestores de convivencia ciudadana y educativa mediante la implementación de redes sectoriales y poblacionales, en diferentes zonas del municipio </t>
  </si>
  <si>
    <t>Redes de gestores de convivencia ciudadana y educativa implementadas.</t>
  </si>
  <si>
    <t>Vinculación de población a procesos de sensibilización en  derechos y deberes, valores éticos y convivencia pacifica</t>
  </si>
  <si>
    <t>Porcentaje de población vinculada a procesos de sensibilización en derechos y deberes, valores éticos y convivencia pacífica.</t>
  </si>
  <si>
    <t>Vinculación de Población a procesos de sensibilización en prevención de violencias y maltrato</t>
  </si>
  <si>
    <t>Porcentaje de población vinculada en procesos de prevención de violencia y maltrato.</t>
  </si>
  <si>
    <t xml:space="preserve">Decretar medidas de emergencia por cada caso de maltrato infantil y de adolescentes recepcionado. </t>
  </si>
  <si>
    <t>Porcentaje de medidas de emergencia decretados en los casos de maltrato infantil y de adolescentes recepcionados.</t>
  </si>
  <si>
    <t>Adoptar medidas de protección por cada caso de violencia sexual reportado</t>
  </si>
  <si>
    <t>Porcentaje de medidas de protección adoptados en los casos de violencia intrafamiliar  recepcionados</t>
  </si>
  <si>
    <t>Generar condiciones de participación y convivencia en la familia y en la comunidad, a través del conocimiento y la divulgación de los mecanismos alternativos de solución de conflictos.</t>
  </si>
  <si>
    <t>Actualización académica a los conciliadores en equidad y proceso de elección de jueces de paz.</t>
  </si>
  <si>
    <t>Facilitar el acceso de la comunidad a las alternativas y mecanismos para la solución pacífica de conflictos.</t>
  </si>
  <si>
    <t>Número de personas que acceden a mecanismos de solución de conflictos.</t>
  </si>
  <si>
    <t>Creación de nuevos Centros de Justicia y Convivencia y sostenimiento de los existentes.</t>
  </si>
  <si>
    <t>Centros de Justicia y Convivencia apoyados.</t>
  </si>
  <si>
    <t>LINEA DE BASE 2011</t>
  </si>
  <si>
    <t>META PROGRAMADA 2012</t>
  </si>
  <si>
    <t>Iniciativas y planes de convivencia fortalecidos e implementados.</t>
  </si>
  <si>
    <t>Fortalecimiento a planes e iniciativas de convivencia implementados en  comunas y corregimientos.</t>
  </si>
  <si>
    <t>Porcentaje de conciliadores en equidad con apoyo para su labor</t>
  </si>
  <si>
    <t>Porcentaje de Jueces de Paz con apoyo en sus responsabilidades.</t>
  </si>
  <si>
    <t>Mejorar los procesos productivos y la competitividad del Municipio de Pasto valorando los principios de sostenibilidad, equidad y sustentabilidad</t>
  </si>
  <si>
    <t xml:space="preserve">Iniciativas empresariales de MIPYMES con base tecnológica fortalecidas. </t>
  </si>
  <si>
    <t>Gestión para el mejoramiento y fortalecimiento de unidades productivas urbanas y rurales.</t>
  </si>
  <si>
    <t>Pequeños productores que mejoran los índices de productividad.</t>
  </si>
  <si>
    <t>Porcentaje de mejoramiento del índice de productividad de pequeños productores rurales y urbanos focalizados.</t>
  </si>
  <si>
    <t>Gestión para el desembolso de créditos para MIPYMES para la financiación de proyectos productivos.</t>
  </si>
  <si>
    <t>Millones de pesos de créditos para MIPYMES desembolsados.</t>
  </si>
  <si>
    <t>Identificación, creación y fortalecimiento de las cadenas productivas.</t>
  </si>
  <si>
    <t>Cadenas productivas  identificadas, creadas y fortalecidas.</t>
  </si>
  <si>
    <t>Fomento del turismo urbano, ecoturismo y agroturismo.</t>
  </si>
  <si>
    <t>Proyecto de turismo formulado y operando.</t>
  </si>
  <si>
    <t>Realización, edición, publicación  y difusión del inventario turístico municipal.</t>
  </si>
  <si>
    <t>Documentos turísticos publicados.</t>
  </si>
  <si>
    <t xml:space="preserve">Apoyo a  las iniciativas empresariales de productores urbanos y rurales. </t>
  </si>
  <si>
    <t>Iniciativas empresariales de grupos asociativos, gremios y productores apoyadas.</t>
  </si>
  <si>
    <t>Gestionar procesos de cooperación y creación de incentivos para la transformación de los procesos de producción rural con la incorporación de nuevas tecnologías, buenas prácticas agrícolas y mercados verdes</t>
  </si>
  <si>
    <t>Iniciativas piloto implementadas para la transformación e innovación en la producción rural, que incorporen nuevas tecnologías y buenas prácticas agrícolas.</t>
  </si>
  <si>
    <t>Gestión para la creación de un Fondo de reactivación agropecuaria municipal.</t>
  </si>
  <si>
    <t>Fondo de reactivación agrícola municipal gestionado.</t>
  </si>
  <si>
    <t>Apoyo a la realización de eventos de promoción, comercialización y mercadeo de productos y servicios municipales.</t>
  </si>
  <si>
    <t>Eventos de promoción, comercialización y mercadeo apoyados y realizados.</t>
  </si>
  <si>
    <t>Productores del sector rural fortalecidos en su asociatividad, organización socioempresarial y mejoramiento tecnológico.</t>
  </si>
  <si>
    <t>Fortalecimiento de los Centros Empresariales para la formación integral de los jóvenes y grupos vulnerables, en procesos de formación para la producción tecnológica e iniciativa empresarial pertinente</t>
  </si>
  <si>
    <t>Centros de formación empresarial fortalecidos.</t>
  </si>
  <si>
    <t>Gestión y apoyo para la creación de una iniciativa de Banca Solidaria Local.</t>
  </si>
  <si>
    <t>Iniciativa de banca solidaria  local gestionada y apoyada</t>
  </si>
  <si>
    <t>Empresas productoras o unidades productivas apoyadas en su comercialización y mercadeo.</t>
  </si>
  <si>
    <t xml:space="preserve"> T   O   T   A   L</t>
  </si>
  <si>
    <t>DEPENDENCIAS COMPROMETIDAS</t>
  </si>
  <si>
    <t>Atención integral de las plazas de mercado, con enfoque de economía solidaria.</t>
  </si>
  <si>
    <t>Mantenimiento y rehabilitación de vías principales, barriales y peatonales en el sector urbano.</t>
  </si>
  <si>
    <t>Metros cuadrados de vías urbanas con mantenimiento.</t>
  </si>
  <si>
    <t>Hacer más fácil, segura y equitativa la movilidad y accesibilidad para los peatones, vehículos y otras formas de transporte en el Municipio</t>
  </si>
  <si>
    <t>Mejorar las condiciones de seguridad en la movilidad peatonal y vehicular y, fomentar una cultura por el respeto a las normas de tránsito</t>
  </si>
  <si>
    <t>Reducción de tasa de accidentes causada por vehículos.</t>
  </si>
  <si>
    <t xml:space="preserve">Reducción de la tasa de muertes ocasionadas por accidentes  de tránsito. </t>
  </si>
  <si>
    <t>Tasa de mortalidad vial por cada 100.000 habitantes.</t>
  </si>
  <si>
    <t>Reducción del número de lesionados por accidentes de transito</t>
  </si>
  <si>
    <t>Tasa de heridos por accidentes viales por cada 100.000 habitantes.</t>
  </si>
  <si>
    <t>Sensibilización de la población en competencias de movilidad.</t>
  </si>
  <si>
    <t>Personas sensibilizadas en competencias de movilidad.</t>
  </si>
  <si>
    <t>Incremento de la velocidad promedio en el centro de la ciudad.</t>
  </si>
  <si>
    <t>Velocidad promedio en el centro de la ciudad.</t>
  </si>
  <si>
    <t>Incremento de la velocidad promedio en la periferia de la ciudad.</t>
  </si>
  <si>
    <t>Velocidad promedio en la periferia de la ciudad</t>
  </si>
  <si>
    <t>Incremento del índice de pasajeros transportados  en vehículos de transporte público.</t>
  </si>
  <si>
    <t>Índice de pasajeros por kilómetro transportados.</t>
  </si>
  <si>
    <t>Formación en competencias en seguridad vial  a la población escolarizada.</t>
  </si>
  <si>
    <t>Mejorar en calidad y cobertura la prestación de los servicios  de agua potable, teniendo en cuenta los variados usos, priorizando el consumo humano, alcantarillado y  saneamiento básico rural y suburbano.</t>
  </si>
  <si>
    <t>Construcción, optimización, mejoramiento de acueductos rurales y suburbanos.</t>
  </si>
  <si>
    <t xml:space="preserve">Construcción, optimización, mejoramiento de alcantarillados en cabeceras corregimentales y sector suburbano </t>
  </si>
  <si>
    <t>Kilómetros de redes de alcantarillado  construidos, optimizados y mejorados.</t>
  </si>
  <si>
    <t>Implementación de sistemas sépticos individuales y/o colectivos para el sector rural.</t>
  </si>
  <si>
    <t xml:space="preserve">Sistemas sépticos individuales y/o colectivos construidos. </t>
  </si>
  <si>
    <t>Implementación de sistemas  de desinfección para acueductos rurales y suburbanos</t>
  </si>
  <si>
    <t>Sistemas de desinfección para acueductos   rurales y suburbanos construidos.</t>
  </si>
  <si>
    <t>Sensibilización a la comunidad usuaria de los acueductos, en el uso racional del recurso hídrico para consumo humano</t>
  </si>
  <si>
    <t>Fortalecimiento de organizaciones comunitarias para que administren con criterios técnicos y con sostenibilidad financiera los servicios públicos de agua potable y saneamiento básico.</t>
  </si>
  <si>
    <t>Organizaciones comunitarias fortalecidas para que administren con criterios empresariales y con sostenibilidad los servicios públicos de agua potable y saneamiento básico.</t>
  </si>
  <si>
    <t xml:space="preserve">Compensar a las empresas de servicios públicos domiciliarios por subsidios otorgados a la demanda </t>
  </si>
  <si>
    <t>Fondo de solidaridad y redistribución de ingresos de servicios públicos en funcionamiento.</t>
  </si>
  <si>
    <t>Subsidiar tarifas de los servicios públicos domiciliarios de agua potable, alcantarillado y aseo, de conformidad con lo estipulado en la norma y de acuerdo a la capacidad económica del Municipio.</t>
  </si>
  <si>
    <t>Incluir  a la  población  adolescente y joven y promover  espacios para que participe activa y corresponsablemente en su propio desarrollo y  en el de su comunidad.</t>
  </si>
  <si>
    <t>Fortalecer los mecanismos mediante los cuales los adolescentes y  jóvenes ejercen de manera efectiva su derecho a participar.</t>
  </si>
  <si>
    <t>Fortalecer mecanismos que promuevan los entornos de protección y factores de protección tanto internos como externos a los niños, niñas, adolescentes y jóvenes con el propósito de prevenir problemáticas sociales y atenuar el riesgo al que se encuentran</t>
  </si>
  <si>
    <t>Promover el desarrollo integral del joven, teniendo  en cuenta el talento cultural, artístico, científico, tecnológico, deportivo, empresarial y de liderazgo.</t>
  </si>
  <si>
    <t>Cabildos juveniles realizados</t>
  </si>
  <si>
    <t>Consejo Municipal de Juventud ejerciendo  sus funciones</t>
  </si>
  <si>
    <t>Política pública de infancia, adolescencia y juventud aprobada e implementada.</t>
  </si>
  <si>
    <t>Espacios de participación para niños, niñas, adolescentes y jóvenes en diferentes medios de comunicación creados.</t>
  </si>
  <si>
    <t>Jóvenes participando en encuentros de intercambio cultural como alternativa para el uso adecuado del tiempo libre, recreación, expresión cultura.</t>
  </si>
  <si>
    <t>Jóvenes  de escasos recursos acceden a formación técnica y para el trabajo.</t>
  </si>
  <si>
    <t>Mejorar la oferta de espacios e infraestructura para el fomento de la educación física, la recreación, el deporte y uso adecuado de tiempo libre.</t>
  </si>
  <si>
    <t>Mantenimiento, mejoramiento y/o construcción de escenarios deportivos rurales.</t>
  </si>
  <si>
    <t>Metros cuadrados  construidos, mejorados y/o con mantenimiento de escenarios deportivos rurales</t>
  </si>
  <si>
    <t>Mantenimiento, mejoramiento y/o construcción de escenarios deportivos urbanos</t>
  </si>
  <si>
    <t>Metros cuadrados  construidos, mejorados y/o con mantenimiento de escenarios deportivos urbanos.</t>
  </si>
  <si>
    <t>Vinculación de niños, niñas y adolescentes en escuelas de formación deportiva en las comunas y corregimientos del Municipio y fortalecimiento de procesos de protección integral.</t>
  </si>
  <si>
    <t>Niños, niñas y adolescente del sector urbano vinculados a escuelas de formación deportiva.</t>
  </si>
  <si>
    <t>Niños, niñas y adolescente del sector  rural vinculados a escuelas de formación deportiva.</t>
  </si>
  <si>
    <t>Apoyo a deportistas de alto rendimiento para que participen en eventos de carácter departamental y nacional.</t>
  </si>
  <si>
    <t>Deportistas de alto rendimiento  apoyados para que participen en eventos de carácter departamental y nacional.</t>
  </si>
  <si>
    <t>Realización de eventos masivos que promuevan la actividad recreativa, física y deporte en los sectores urbano y rural del Municipio.</t>
  </si>
  <si>
    <t>Ciudadanos vinculados ciudadanos a los eventos masivos que promuevan la actividad, la recreación física y el deporte.</t>
  </si>
  <si>
    <t>Formación de profesores de básica primara del sector urbano y rural en el currículo de educación física y actividad física.</t>
  </si>
  <si>
    <t>Profesores de básica primaria del sector rural formados en el currículo de educación y actividad física.</t>
  </si>
  <si>
    <t>Profesores de básica primaria del sector urbano formados en el currículo de educación y actividad física.</t>
  </si>
  <si>
    <t>Garantizar procesos de desarrollos culturales sostenibles, participativos y estratégicos para fortalecer la identidad, la ciudadanía, el patrimonio cultural y la autoestima colectiva entendidos desde la diversidad.</t>
  </si>
  <si>
    <t>Construcción y/o mejoramiento de moradas y centros culturales en el municipio de Pasto</t>
  </si>
  <si>
    <t>Mejorar el estado de salud de la población del municipio de Pasto en las prioridades de Salud Pública</t>
  </si>
  <si>
    <t>Disminución de la tasa de mortalidad materna</t>
  </si>
  <si>
    <t>Tasa de mortalidad materna por cada 100.000 nacidos vivos.</t>
  </si>
  <si>
    <t xml:space="preserve">Disminución de la tasa de tasa de fecundidad global </t>
  </si>
  <si>
    <t>Tasa de fecundidad en mujeres de 15 a 49 años por cada 1.000  Mujeres en edad fértil</t>
  </si>
  <si>
    <t>Mantenimiento de la tasa de fecundidad en mujeres de 12 a 14 años</t>
  </si>
  <si>
    <t>Tasa de fecundidad de 12 a 14 años por cada 1000  Mujeres en edad fértil</t>
  </si>
  <si>
    <t>Mantenimiento de la tasa de fecundidad en mujeres de 15 a 19 años</t>
  </si>
  <si>
    <t>Tasa de fecundidad de 15 a 19 años por cada 1000  Mujeres en edad fértil</t>
  </si>
  <si>
    <t>Disminución de la tasa de mortalidad por cáncer de cuello uterino</t>
  </si>
  <si>
    <t>Tasa de mortalidad por cáncer de cuello uterino por cada 100.000 mujeres.</t>
  </si>
  <si>
    <t>Porcentaje de prevalencia de infección por VIH en población de  15-49 años</t>
  </si>
  <si>
    <t>Disminución de la tasa de mortalidad en menores de 1 año.</t>
  </si>
  <si>
    <t>Tasa de mortalidad infantil por cada 1.000 de nacidos vivos.</t>
  </si>
  <si>
    <t>Disminución de la tasa de mortalidad en menores de 5 años.</t>
  </si>
  <si>
    <t>Tasa de mortalidad en menores de 5 años por cada mil niños menores de 5 años</t>
  </si>
  <si>
    <t>Incremento de la cobertura de vacunación con  biológicos a menores de 1 año.</t>
  </si>
  <si>
    <t>Cobertura de vacunación en menores de un año.</t>
  </si>
  <si>
    <t>Tasa de mortalidad por EDA en niños menores de 5 años</t>
  </si>
  <si>
    <t>Tasa de mortalidad por IRA en niños menores de 5 años por cada 100.000 habitantes.</t>
  </si>
  <si>
    <t>Disminución de la tasa de mortalidad perinatal.</t>
  </si>
  <si>
    <t>Tasa de mortalidad perinatal por cada 1.000 niños nacidos vivos.</t>
  </si>
  <si>
    <t>Implementar el plan integrado local de acciones para la disminución de enfermedades crónicas.</t>
  </si>
  <si>
    <t>Plan para la prevención de enfermedades crónicas implementado</t>
  </si>
  <si>
    <t>Implementación de programas de actividad física global en la población objeto.</t>
  </si>
  <si>
    <t>Programas de actividad física en el ámbito comunitario, instituciones educativas y usuarios de IPS de primer nivel implementados. </t>
  </si>
  <si>
    <t>Prevenir el consumo de cigarrillo en menores de 18 años, para retardar la edad de inicio de consumo.</t>
  </si>
  <si>
    <t>Planteles educativos certificados como instituciones libres de humo.</t>
  </si>
  <si>
    <t>Intervenir en los factores de riesgo asociados con las enfermedades crónicas identificadas en el Municipio</t>
  </si>
  <si>
    <t>Estrategias de intervención para disminuir los factores de riesgo asociadas a enfermedades crónicas implementadas.</t>
  </si>
  <si>
    <t>Evaluar el estado nutricional de la población menor de cinco años.</t>
  </si>
  <si>
    <t>Sistema de vigilancia nutricional implementado</t>
  </si>
  <si>
    <t xml:space="preserve">Implementar una política de salud mental que incluya el plan para  la reducción de la demanda de drogas,  tratamiento y rehabilitación del consumo de alcohol, tabaco y sustancias psicoactivas y psicotrópicas; plan para prevención y atención a la conducta suicida y plan para la prevención y atención de las diferentes formas de violencia. </t>
  </si>
  <si>
    <t>Fortalecimiento de programas preventivos en salud oral.</t>
  </si>
  <si>
    <t>Porcentaje de fortalecimiento del programa preventivo de salud oral.</t>
  </si>
  <si>
    <t>Disminuir la incidencia de enfermedades transmisibles</t>
  </si>
  <si>
    <t>Porcentaje de detección de casos tuberculosis.</t>
  </si>
  <si>
    <t>Divulgar, implementar y fortalecer eficazmente el desarrollo de acciones de promoción, prevención, inspección, vigilancia y control en el campo ambiental</t>
  </si>
  <si>
    <t>Ampliación de cobertura de vacunación y esterilización a población canina y felina.</t>
  </si>
  <si>
    <t>Porcentaje de población canina y felina vacunada</t>
  </si>
  <si>
    <t>Porcentaje de incidencia de accidentes rábicos x 100.000 habitantes</t>
  </si>
  <si>
    <t>Porcentaje de incidencia de accidentes por agresión animal x 100.000 habitantes</t>
  </si>
  <si>
    <t>Ampliación de  la cobertura del control de establecimientos especiales.</t>
  </si>
  <si>
    <t>Porcentaje de establecimientos especiales de alto y mediano riesgo  con acciones de vigilancia y control.</t>
  </si>
  <si>
    <t>Disminución de los casos de enfermedades trasmitidas por alimentos</t>
  </si>
  <si>
    <t>Numero de brotes y casos de enfermedades transmitidas por alimento</t>
  </si>
  <si>
    <t>Fortalecer  la oferta de los prestadores de servicios de salud en la promoción y calidad de vida, prevención y mitigación de riesgos, recuperación y superación del daño y fortalecimiento institucional para la gestión integral.</t>
  </si>
  <si>
    <t>Verificar el cumplimiento de los requisitos mínimos de habilitación tanto de la red publica como privada para el primer nivel de atención.</t>
  </si>
  <si>
    <t>Porcentaje de IPS de primer nivel con certificado de habilitación.</t>
  </si>
  <si>
    <t>Desarrollar modelos de atención integral en salud que responda a las necesidades de la diversidad étnica, cultural, de género y generacional.</t>
  </si>
  <si>
    <t>Comunas y corregimientos que implementan 1 modelo de atención en salud familiar.</t>
  </si>
  <si>
    <t>IPS del área urbana que implementan el servicio de atención para jóvenes.</t>
  </si>
  <si>
    <t>Ampliación de la oferta de servicios en el I Nivel de atención.</t>
  </si>
  <si>
    <t>Gestión para la construcción o mejoramiento en infraestructura de proyectos para la prestación de servicios de salud realizada.</t>
  </si>
  <si>
    <t>Garantizar  la cobertura universal al sistema de seguridad social en salud para la población del Municipio de Pasto</t>
  </si>
  <si>
    <t>Transformar subsidios parciales a totales</t>
  </si>
  <si>
    <t>Número  de subsidios parciales transformados en  totales</t>
  </si>
  <si>
    <t>Alcanzar la cobertura universal en Régimen Subsidiado.</t>
  </si>
  <si>
    <t>Porcentaje de cobertura del régimen subsidiado.</t>
  </si>
  <si>
    <t>Disminución de la prevalencia de infección por VIH</t>
  </si>
  <si>
    <t>Disminución la mortalidad por EDA en niños menores de 5 años</t>
  </si>
  <si>
    <t>Disminución la mortalidad por IRA en niños menores de 5 años</t>
  </si>
  <si>
    <t>Secretaría de Educación.</t>
  </si>
  <si>
    <t>Avanzar en una educación  pertinente y de calidad</t>
  </si>
  <si>
    <t>Reformulación e implementación de proyectos educativos institucionales y apoyo a planes de mejoramiento, tendientes a la pertinencia educativa de acuerdo al sector  urbano y rural.</t>
  </si>
  <si>
    <t>Porcentaje de proyectos educativos institucionales reformulados.</t>
  </si>
  <si>
    <t>Porcentaje de proyectos educativos institucionales implementados.</t>
  </si>
  <si>
    <t>Implementación y fortalecimiento de cualificación y actualización docente.</t>
  </si>
  <si>
    <t>Porcentaje de establecimientos educativos con bajo logro en pruebas SABER   que implementan planes de mejoramiento.</t>
  </si>
  <si>
    <t>Porcentaje de establecimientos educativos con bajo logro en pruebas ICFES que implementan planes de mejoramiento.</t>
  </si>
  <si>
    <t>Fomento y desarrollo de investigación pedagógica. - Implementación de estímulos para los docentes, directivos docentes, estudiantes, administrativos y establecimientos educativos que con éxito apliquen experiencias significativas e innovadoras.</t>
  </si>
  <si>
    <t>Mejores estudiantes de las instituciones educativas oficiales vinculados a la Educación Superior.</t>
  </si>
  <si>
    <t>Estudiantes vinculados al  proyecto ONDAS.</t>
  </si>
  <si>
    <t>Implementación del programa de Bilingüismo</t>
  </si>
  <si>
    <t xml:space="preserve">Porcentaje de docentes de inglés cualificados en estándares, competencias y procesos  </t>
  </si>
  <si>
    <t>Porcentaje de establecimientos educativos que incorporan en sus currículos los estándares de inglés.</t>
  </si>
  <si>
    <t>Desarrollo de competencias laborales generales y articulación entre el nivel de educación media, educación superior y técnica.</t>
  </si>
  <si>
    <t>Porcentaje de establecimientos educativos oficiales que incorporan competencias laborales generales.</t>
  </si>
  <si>
    <t xml:space="preserve">Establecimientos educativos municipales que consolidan el proceso de articulación de la media técnica con la educación superior. </t>
  </si>
  <si>
    <t>Estudiantes SISBEN I y II con alivio en el costo educativo  que acceden a la universidad.</t>
  </si>
  <si>
    <t xml:space="preserve">Establecimientos educativos municipales que consolidan el proceso de integración con el SENA. </t>
  </si>
  <si>
    <t>Transformación  del sistema de aprendizaje de  la lecto escritura y el pensamiento matemático</t>
  </si>
  <si>
    <t>Establecimientos educativos oficiales de preescolar y básica primaria que implementan el enfoque pedagógico alternativo para el proceso de aprendizaje en lecto escritura y matemáticas</t>
  </si>
  <si>
    <t>Implementación, aplicación y actualización en nuevas tecnologías de la información, la comunicación y uso de medios.</t>
  </si>
  <si>
    <t>Porcentaje de establecimientos educativos oficiales que incorporan   nuevas tecnologías de la información y la comunicación.</t>
  </si>
  <si>
    <t>Porcentaje de establecimientos educativos oficiales con conectividad</t>
  </si>
  <si>
    <t>Seguimiento al proceso pedagógico de formación de la primera infancia.</t>
  </si>
  <si>
    <t>Porcentaje de modalidades de atención educativa a la primera infancia con seguimiento.</t>
  </si>
  <si>
    <t>Acompañamiento a proyectos transversales de los establecimientos educativos oficiales.</t>
  </si>
  <si>
    <t>Fortalecer los proyectos orientados a mejorar la convivencia en la comunidad educativa y brindar atención psicosocial a estudiantes.</t>
  </si>
  <si>
    <t>Porcentaje de estudiantes de las Instituciones Educativas Oficiales con acompañamiento psicosocial.</t>
  </si>
  <si>
    <t>Garantizar el acceso y permanencia en el sistema educativo</t>
  </si>
  <si>
    <t>Garantizar la permanencia educativa, de los estudiantes en edad escolar en todos los niveles de preescolar, primaria, secundaria y media</t>
  </si>
  <si>
    <t>Porcentaje estudiantes de instituciones educativas oficiales, con edades entre 5 y 17 años, de  niveles SISBEN 1 y  2 que reciben alivios en el costo educativo.</t>
  </si>
  <si>
    <t xml:space="preserve">Tasa de retención escolar en los niveles de secundaria. </t>
  </si>
  <si>
    <t>Tasa de retención escolar en los niveles de media.</t>
  </si>
  <si>
    <t>Tasa de deserción escolar.</t>
  </si>
  <si>
    <t>Porcentaje de estudiantes que permanecen en el sistema educativo.</t>
  </si>
  <si>
    <t>Implementación y apoyo de modelos educativos flexibles</t>
  </si>
  <si>
    <t>Estudiantes atendidos a través de  modelos educativos flexibles.</t>
  </si>
  <si>
    <t>Personas alfabetizadas.</t>
  </si>
  <si>
    <t>Fortalecimiento del transporte escolar, especialmente en zonas rurales dispersas.</t>
  </si>
  <si>
    <t>Estudiantes  de zonas rurales dispersas y en condición de vulnerabilidad con servicio de transporte escolar.</t>
  </si>
  <si>
    <t>Mejoramiento  de ambientes y dotación de restaurantes escolares con mayores deficiencias.</t>
  </si>
  <si>
    <t>Porcentaje de recursos de cooperativas que apoyan proyectos de mejoramiento de restaurantes escolares y laboratorios.</t>
  </si>
  <si>
    <t>Mejoramiento, ampliación y adecuación de infraestructura física de los establecimientos educativos</t>
  </si>
  <si>
    <t>Instituciones educativas  oficiales mejoradas, adecuadas o ampliadas en su infraestructura física.</t>
  </si>
  <si>
    <t>Fortalecer  la atención a la diversidad y a la población con necesidades educativas especiales y talentos excepcionales.</t>
  </si>
  <si>
    <t>Estudiantes atendidos por ciclos.</t>
  </si>
  <si>
    <t>Población vulnerable atendida.</t>
  </si>
  <si>
    <t>Fortalecimiento de las escuelas de formación musical.</t>
  </si>
  <si>
    <t>Escuelas de formación musical articuladas a los proyectos educativos institucionales.</t>
  </si>
  <si>
    <t>Establecimientos educativos que implementan sistemas de gestión de calidad.</t>
  </si>
  <si>
    <t>Implementación de  sistemas de gestión de calidad en instituciones educativas municipales.</t>
  </si>
  <si>
    <t xml:space="preserve">Fortalecer el proceso de modernización de la Secretaría de Educación Municipal </t>
  </si>
  <si>
    <t>Procesos misionales de la Secretaría de Educación Municipal certificados.</t>
  </si>
  <si>
    <t>Porcentajes de establecimientos educativos que implementan proyectos transversales de medio ambiente; educación sexual y reproductividad; paz, convivencia y democracia; uso adecuado del tiempo libre; carnaval y competencias en movilidad.</t>
  </si>
  <si>
    <t>Población escolar con necesidades educativas especiales atendidos</t>
  </si>
  <si>
    <t>Población escolar con talento excepcional atendida.</t>
  </si>
  <si>
    <t>Escuelas de formación musical operando.</t>
  </si>
  <si>
    <t>Mejorar los procesos administrativos y de gestión.</t>
  </si>
  <si>
    <t>Innovar, renovar  y fortalecer el liderazgo comunitario, el sentido de identidad con el Municipio y el compromiso ciudadano con el desarrollo local y regional.</t>
  </si>
  <si>
    <t>Porcentaje de proyectos de cabildo de la vigencia 2008 - 2011 ejecutados</t>
  </si>
  <si>
    <t>Veeduría y control social para los proyectos de inversión del Municipio, y para medir el nivel de cumplimiento del plan de desarrollo</t>
  </si>
  <si>
    <t>Veedurías ciudadanas creadas y operando.</t>
  </si>
  <si>
    <t>Fortalecimiento de las organizaciones comunitarias, juntas de acción comunal, JAL, entre otras.</t>
  </si>
  <si>
    <t>Construcción participativa Plan de Desarrollo 2012-2015</t>
  </si>
  <si>
    <t>Población que participa en la construcción del plan de Desarrollo vigencia 2012 - 2015</t>
  </si>
  <si>
    <t>Avanzar en la ejecución de los proyectos priorizados en el proceso de presupuesto participativo</t>
  </si>
  <si>
    <t>JAC capacitadas.</t>
  </si>
  <si>
    <t>Capacitación y formación continua y pertinente a líderes comunitarios.</t>
  </si>
  <si>
    <t>Porcentaje de proyectos de cabildo de los años 2001, 2003, 2005 y compromisos 2007 ejecutados</t>
  </si>
  <si>
    <t xml:space="preserve">Implementación de instrumentos para la evaluar, hacer seguimiento y monitoreo al nivel de cumplimiento del Plan de Desarrollo. </t>
  </si>
  <si>
    <t>Sistema para evaluar, hacer seguimiento y monitoreo al nivel de cumplimiento del Plan de Desarrollo fortalecido y operando.</t>
  </si>
  <si>
    <t>Implementación de un Plan de Comunicación Municipal</t>
  </si>
  <si>
    <t>Implementación de un plan de capacitación, inducción, reinducción y cualificación para los servidores públicos de acuerdo a lo establecido en la normatividad vigente.</t>
  </si>
  <si>
    <t>Plan de capacitación y cualificación para servidores públicos implementado de acuerdo a lo establecido en la normatividad vigente.</t>
  </si>
  <si>
    <t>Implementación de programas de bienestar social para los  servidores públicos municipales.</t>
  </si>
  <si>
    <t xml:space="preserve">Plan integral de bienestar social e incentivos para servidores públicos implementado. </t>
  </si>
  <si>
    <t>Implementación del Sistema General de Archivo Municipal de acuerdo a lo establecido por la norma.</t>
  </si>
  <si>
    <t>Porcentaje de avance en la implementación del Sistema General de Archivo Municipal.</t>
  </si>
  <si>
    <t>Porcentaje de avance en la implementación del Sistema de inventarios.</t>
  </si>
  <si>
    <t xml:space="preserve">Implementación del Modelo Estándar de Control Interno y el Sistema de la Gestión de la Calidad </t>
  </si>
  <si>
    <t>Porcentaje de avance en la implementación del  Modelo Estándar de Control Interno y el Sistema de la Gestión de la Calidad</t>
  </si>
  <si>
    <t>Impllementación del sistema de inventarios de bienes muebles e inmuebles del Municipio</t>
  </si>
  <si>
    <t>Prestar un servicio sustentado en un modelo institucional  transparente, efectivo y ético,  con calidad y calidez</t>
  </si>
  <si>
    <t>Fortalecimiento de las Rentas Tributarias.</t>
  </si>
  <si>
    <t>Porcentaje de incremento en los ingresos propios del municipio</t>
  </si>
  <si>
    <t>Austeridad y racionalización del Gasto</t>
  </si>
  <si>
    <t>Garantizar y optimizar el uso de los recursos financieros necesarios para la ejecución del   Plan  de Desarrollo Municipal.</t>
  </si>
  <si>
    <t>FORTALECIMIENTO INSTITUCIONAL</t>
  </si>
  <si>
    <t>Secretaría de Planeación, Secretaría de Hacienda, Secretaría de Desarrollo Comunitario, Secretaría General, Asesor de Despacho,  Oficina de Comunicación Social, Oficina de Control Interno, Oficina de Planeación de Gestión Institucional.</t>
  </si>
  <si>
    <t>Movilidad, accesibilidad y espacio público.</t>
  </si>
  <si>
    <t>Kilómetros de nuevas redes de energía eléctrica construidos.</t>
  </si>
  <si>
    <t>Polideportivos iluminados.</t>
  </si>
  <si>
    <t>Reposición de luminarias obsoletas del sistema de alumbrado público.</t>
  </si>
  <si>
    <t>Luminarias obsoletas repuestas.</t>
  </si>
  <si>
    <t>Luminarias instaladas.</t>
  </si>
  <si>
    <t>Mantenimiento preventivo y correctivo del sistema de  alumbrado público.</t>
  </si>
  <si>
    <t>Porcentaje de alumbrado navideño renovado.</t>
  </si>
  <si>
    <t>Formulación e implementación de un proyecto de generación y comercialización de energía</t>
  </si>
  <si>
    <t>Espacios públicos con mejoramiento de alumbrado público.</t>
  </si>
  <si>
    <t>Ampliación cobertura de energía eléctrica.</t>
  </si>
  <si>
    <t>Construcción, mantenimiento o mejoramiento de redes de energía eléctrica.</t>
  </si>
  <si>
    <t>Iluminación adecuada de  polideportivos.</t>
  </si>
  <si>
    <t>Diseño, producción y montaje del proyecto de alumbrado navideño</t>
  </si>
  <si>
    <t>Mantener, ampliar y mejorar la infraestructura del sistema de alumbrado público</t>
  </si>
  <si>
    <t>Nuevos usuarios que acceden al servicio de energía eléctrica.</t>
  </si>
  <si>
    <t>Secretaría de Infraestructura y SEPAL S.A.</t>
  </si>
  <si>
    <t>Ampliar y mejorar la calidad y cobertura del servicio de energía eléctrica.</t>
  </si>
  <si>
    <t>ELECTRIFICACION Y ALUMBRADO PUBLICO</t>
  </si>
  <si>
    <t>Porcentaje de luminarias con mantenimiento preventivo y correctivo.</t>
  </si>
  <si>
    <t>Proyecto de generación y comercialización de energía implementado.</t>
  </si>
  <si>
    <t>Protección y control del espacio público.</t>
  </si>
  <si>
    <t>Porcentaje de protección de espacio público</t>
  </si>
  <si>
    <t xml:space="preserve">Recuperación de espacio público </t>
  </si>
  <si>
    <t>Metros cuadrados de espacio público recuperados</t>
  </si>
  <si>
    <t>Generación, mantenimiento y/o mejoramiento de espacio público.</t>
  </si>
  <si>
    <t>Generar, recuperar, proteger y/o mejorar el  espacio publico en el Municipio de Pasto</t>
  </si>
  <si>
    <t>Incrementar en la comunidad los niveles de conocimiento y coeducación en prevención y Atención  sobre amenazas de origen natural y/o antrópico</t>
  </si>
  <si>
    <t>Fortalecimiento e implementación de Planes escolares de emergencia incluidos en los PEI en instituciones educativas municipales.</t>
  </si>
  <si>
    <t>Proyectos Educativos Institucionales que implementan los planes escolares de emergencia.</t>
  </si>
  <si>
    <t>Planes escolares de emergencia vigentes fortalecidos.</t>
  </si>
  <si>
    <t>La población del Municipio conocerá de amenazas, riesgos y medidas de prevención y atención de emergencias.</t>
  </si>
  <si>
    <t>Porcentaje de población con conocimiento en amenaza, riesgo y medidas de prevención y protección.</t>
  </si>
  <si>
    <t>Brigadas de emergencia conformadas.</t>
  </si>
  <si>
    <t>Porcentaje de emergencias atendidas oportunamente.</t>
  </si>
  <si>
    <t>Unidad administrativa especial para la prevención y atención de emergencias y desastres.</t>
  </si>
  <si>
    <t>Disminuir el nivel de afectación de las personas que habitan zonas que presentan amenazas de tipo natural y/o antrópico.</t>
  </si>
  <si>
    <t>Conformación de brigadas de emergencia .</t>
  </si>
  <si>
    <t>Atención oportuna de las emergencias presentadas.</t>
  </si>
  <si>
    <t>ATENCION Y PREVENCION DE EMERGENCIAS Y DESASTRES</t>
  </si>
  <si>
    <t>Prevenir y mitigar el conflicto de uso por aprovechamiento irracional de los recursos naturales y del ambiente en el Municipio de Pasto</t>
  </si>
  <si>
    <t>Formulación de Plan ambiental del Municipio</t>
  </si>
  <si>
    <t>Plan Ambiental del Municipio de Pasto formulado.</t>
  </si>
  <si>
    <t xml:space="preserve">Formulación, actualización  e implementación de planes de ordenamiento y manejo ambiental de cuencas y microcuencas.  </t>
  </si>
  <si>
    <t>Porcentaje de implementación de planes de ordenamiento y manejo ambiental de cuencas y microcuencas.</t>
  </si>
  <si>
    <t>Implementación del sistema local de áreas protegidas – SILAP</t>
  </si>
  <si>
    <t>Porcentaje de implementación del SILAP.</t>
  </si>
  <si>
    <t>Manejo sostenible de áreas estratégicas para la protección y conservación de las cuencas Pasto, Bobo y Guamués.</t>
  </si>
  <si>
    <t>Hectáreas de importancia ambiental en la regulación hídrica adquiridas y manejadas. </t>
  </si>
  <si>
    <t xml:space="preserve">Campañas y/o eventos de sensibilización para la protección de los recursos naturales realizados. </t>
  </si>
  <si>
    <t>Ajuste e implementación del plan de educación ambiental, a través de la alianza ambiental municipal.</t>
  </si>
  <si>
    <t>Campañas para prevenir y mitigar la contaminación visual, auditiva y atmosférica por fuentes fijas realizadas.</t>
  </si>
  <si>
    <t>Proyectos educativos institucionales que incluyen e implementan el componente ambiental.</t>
  </si>
  <si>
    <t>Optimizar la gestión integral y el manejo de los residuos sólidos</t>
  </si>
  <si>
    <t>Programa interinstitucional   de cultura ciudadana enfocado al manejo integral de los residuos sólidos implementado.</t>
  </si>
  <si>
    <t>Porcentaje de Instituciones Educativas Públicas acompañadas que incluyan la temática del manejo de residuos sólidos en sus PRAES</t>
  </si>
  <si>
    <t>Porcentaje de usuarios  del servicio de aseo que realizan  separación en la fuente.</t>
  </si>
  <si>
    <t>Incremento de la disposición final y aprovechamiento adecuado de los residuos sólidos en el sector rural.</t>
  </si>
  <si>
    <t>Porcentaje de cabeceras corregimentales que implementan procesos de gestión adecuada de residuos sólidos</t>
  </si>
  <si>
    <t>Porcentaje de escombros recolectados y depositados adecuadamente</t>
  </si>
  <si>
    <t>Porcentaje de remoción  de carga contaminante de los lixiviados generados  por el relleno sanitario</t>
  </si>
  <si>
    <t>Mitigar la contaminación del río Pasto generada por causas diferentes al vertimiento de aguas servidas.</t>
  </si>
  <si>
    <t>Retiro de sedimentos, escombros y basuras depositados en la ronda y cauce del río Pasto, y demás cuerpos hídricos</t>
  </si>
  <si>
    <t>Kilómetros del río Pasto y afluentes protegidos de sedimentos, escombros y basuras.</t>
  </si>
  <si>
    <t xml:space="preserve">Diseño y construcción de obras civiles para prevenir y mitigar riesgos </t>
  </si>
  <si>
    <t>Metros lineales de obras civiles construidos anualmente para prevenir y mitigar riesgos generados por el río Pasto.</t>
  </si>
  <si>
    <t>Porcentaje de implementación del Plan de manejo ambiental en el humedal RAMSAR de la laguna de la Cocha</t>
  </si>
  <si>
    <t>Mantenimeinto y/o mejoramiento de los parques y zonas verdes urbanas y rurales</t>
  </si>
  <si>
    <t>Parques y zonas verdes urbanas y rurales con mantenimiento y/o mejoradas.</t>
  </si>
  <si>
    <t>Control y mitigación de la contaminación visual, auditiva y atmosférica por fuentes fijas realizadas.</t>
  </si>
  <si>
    <t>Escombrera Municipal operando adecuadamente.</t>
  </si>
  <si>
    <t>Porcentaje de residuos sólidos domésticos generados en la  manejados integral y adecuadamente.</t>
  </si>
  <si>
    <t>Manejo integral y adecuado de Residuos Sólidos.</t>
  </si>
  <si>
    <t>Incremento en la disposición y manejo adecuado de escombros</t>
  </si>
  <si>
    <t>Implementación del sistema de tratamiento que remueva  mas del 80% de la carga contaminante de los lixiviados generados en el relleno sanitario de Antanas.</t>
  </si>
  <si>
    <t>Operación del Centro de Bienestar animal</t>
  </si>
  <si>
    <t>Centro de Bienestar Animal operando adecuadamente.</t>
  </si>
  <si>
    <t>Secretaría de Gestión Ambiental</t>
  </si>
  <si>
    <t>Albergar y manejar adecuadamente los animales domésticos deambulantes en Pasto.</t>
  </si>
  <si>
    <t>Disminuir el déficit de vivienda social en el Municipio de Pasto</t>
  </si>
  <si>
    <t>Viviendas sociales mejoradas en el sector rural.</t>
  </si>
  <si>
    <t xml:space="preserve">Viviendas sociales construidas en el sector rural </t>
  </si>
  <si>
    <t>Viviendas sociales construidas en el sector urbano</t>
  </si>
  <si>
    <t>Implementación Banco de tierras.</t>
  </si>
  <si>
    <t>Hectáreas de tierra adquiridas.</t>
  </si>
  <si>
    <t>Viviendas sociales mejoradas en el sector urbano</t>
  </si>
  <si>
    <t>Construcción y mejoramiento de vivienda para población desplazada.</t>
  </si>
  <si>
    <t xml:space="preserve">Construcción y/o mejoramiento de vivienda social en el sector rural. </t>
  </si>
  <si>
    <t>Construcción y/o mejoramiento de vivienda social en el sector urbano.</t>
  </si>
  <si>
    <t>INDICADOR</t>
  </si>
  <si>
    <t>AMBIENTAL</t>
  </si>
  <si>
    <t>I N V I P A S T O</t>
  </si>
  <si>
    <t xml:space="preserve">Fortalecimiento de los NIDOS NUTRIR </t>
  </si>
  <si>
    <t>Vinculación de estudiantes al programa de restaurantes escolares.</t>
  </si>
  <si>
    <t>Brindar procesos de atención  pertinente que genere inclusión social a la población vulnerable.</t>
  </si>
  <si>
    <t>Personas  en situación de discapacidad vinculadas a procesos de ocio ocupacional y rehabilitación basada en comunidad.</t>
  </si>
  <si>
    <t>Atención con servicios básicos y complementarios a personas en condición de calle e indigencia.</t>
  </si>
  <si>
    <t>Personas en condición de calle e indigencia con servicios básicos y complementarios.</t>
  </si>
  <si>
    <r>
      <t>Acompañamiento a las familias en situación de vulnerabilidad para que reciban los subsidios del</t>
    </r>
    <r>
      <rPr>
        <sz val="10"/>
        <rFont val="Arial"/>
        <family val="2"/>
      </rPr>
      <t xml:space="preserve"> programa de Familias en Acción.</t>
    </r>
  </si>
  <si>
    <t>Porcentaje de familias vinculadas al programa  Familias en acción que reciben subsidios.</t>
  </si>
  <si>
    <t>Atención con servicios básicos y complementarios a niños, niñas y adolescentes con problemática de calle.</t>
  </si>
  <si>
    <t>Niños, niñas y adolescentes con problemática de calle con servicios básicos y complementarios.</t>
  </si>
  <si>
    <t>Porcentaje de eventos de extrema urgencia y de necesidades inmediatas que presente la población vulnerable atendidos.</t>
  </si>
  <si>
    <t>Atención a población vulnerable que requiere apoyo en extrema urgencia y necesidades inmediatas.</t>
  </si>
  <si>
    <t>Disminuir los niveles de dependencia en la población de adulto mayor</t>
  </si>
  <si>
    <t>Servicios sociales básicos y/o complementarios: subsidio económico,  programa de alimentación,  actividades de ocio ocupacional, asistencia institucionalizada, con acompañamiento  psicosocial, ayudas técnicas y/o complementarias.</t>
  </si>
  <si>
    <t>Adultos mayores en situación de vulnerabilidad o en condiciones de pobreza o extrema pobreza  vinculados a servicios sociales básicos y/o complementarios.</t>
  </si>
  <si>
    <t>Generar procesos  de inclusión integral y restablecimiento de derechos a población en situación de desplazamiento.</t>
  </si>
  <si>
    <t>Porcentaje de la población desplazada identificada a través de la UAO que recibe servicios básicos y/o complementarios.</t>
  </si>
  <si>
    <t>Porcentaje de población desplazada atendida con asistencia humanitaria de emergencia.</t>
  </si>
  <si>
    <t xml:space="preserve">Vinculación de personas  en situación de discapacidad con procesos ocio ocupacional, a procesos  de habilitación, rehabilitación, formación, educación formal, educación para el trabajo, atención psicosocial y ayudas técnicas. </t>
  </si>
  <si>
    <t>Plan Integral Único para la atención a la población en situación de desplazamiento implementado</t>
  </si>
  <si>
    <t>Promoción  de la permanencia escolar  de niños, niñas y adolescentes con problemática de calle vinculados a programas con zonas futuro.</t>
  </si>
  <si>
    <t>Porcentaje de mujeres  capacitadas en habilidades gerenciales, manejo de internet, sistemas y apertura de mercados.</t>
  </si>
  <si>
    <t>Talleres de sensibilización y formación sobre violencia basados en género realizados.</t>
  </si>
  <si>
    <t>Talleres de capacitación y actualización sobre rutas de acceso para la atención a la población vulnerada realizados.</t>
  </si>
  <si>
    <t>Porcentaje de población focalizada y capacitada en promoción y formación en Derechos Sexuales y Reproductivos desde la Perspectiva de género y el Desarrollo Humano</t>
  </si>
  <si>
    <t>Instituciones Educativas Municipales vinculadas a  procesos de capacitación y formación en convivencia y derechos humanos desde la Perspectiva de Género y Derechos Humanos.</t>
  </si>
  <si>
    <t>Observatorio de asuntos de género estructurado y con información actualizada y diferencial.</t>
  </si>
  <si>
    <t>Operatividad  del Observatorio de Asuntos de Género</t>
  </si>
  <si>
    <t>Mujeres capacitadas en  incidencia Política, Planeación y Administración del Estado, Mecanismos Constitucionales de Participación y Derechos Humanos.</t>
  </si>
  <si>
    <t>Consejo Ciudadano de Mujeres capacitado, fortalecido y con seguimiento.</t>
  </si>
  <si>
    <t>Formación para el liderazgo con enfoque de derechos a hombres, mujeres y población LGBT</t>
  </si>
  <si>
    <t>Personas capacitadas y certificadas en liderazgo</t>
  </si>
  <si>
    <t>Capacitación y formación de mujeres</t>
  </si>
  <si>
    <t>Promover relaciones equitativas entre hombres, mujeres y población LGBTI para la convivencia, el respeto por los Derechos humanos y fortalecer su participación en la dinámica económica y empresarial.</t>
  </si>
  <si>
    <t>DEPORTE Y RECREACION</t>
  </si>
  <si>
    <t>CULTURA Y CARNAVAL</t>
  </si>
  <si>
    <t>Secretaría de Cultura, Secretaría de Infraestructura  y CORPOCARNAVAL.</t>
  </si>
  <si>
    <t>PROMOCION SOCIAL Y GENERO</t>
  </si>
  <si>
    <t>SEGURIDAD ALIMENTARIA</t>
  </si>
  <si>
    <t>OTROS RECURSOS</t>
  </si>
  <si>
    <t>COSTO  PROYECTO</t>
  </si>
  <si>
    <t>Metros cuadrados de espacio público generados, con mantenimiento y/o mejorados</t>
  </si>
  <si>
    <t>AVANTE, Secretaría de Infraestructura, INVAP y, Secretaría de Tránsito y Transporte, Dirección de Espacio público, Secretaría de Planeación.</t>
  </si>
  <si>
    <t>RECURSOS ASIGNADOS AL SECTOR</t>
  </si>
  <si>
    <t>LINEA DE INTERVENCION</t>
  </si>
  <si>
    <t>OBJETIVOS DEL SECTOR</t>
  </si>
  <si>
    <t>Estudiantes beneficiados con el programa de restaurante escolar</t>
  </si>
  <si>
    <t>Dirección de Plazas de Mercado y Secretaría de Gestión Ambiental.</t>
  </si>
  <si>
    <t>Secretaría de Salud y ESE PASTO SALUD</t>
  </si>
  <si>
    <t>SGR</t>
  </si>
  <si>
    <t>Secretaria de Gobierno</t>
  </si>
  <si>
    <t>Apoyar la recuperación económica de la población en situación de desplazamiento</t>
  </si>
  <si>
    <t>Proyectos productivos de población en situación de desplazamiento ejecutados.</t>
  </si>
  <si>
    <t>Garantizar la operatividad del SISBEN</t>
  </si>
  <si>
    <t>Mantener actualizada la estratificación municipal</t>
  </si>
  <si>
    <t>Estratificación socio economíca actualizada</t>
  </si>
  <si>
    <t>Se debe miitigación ambiental PEMP Carrera 27</t>
  </si>
  <si>
    <t>PLAN DE ACCIÓN - VIGENCIA 2012</t>
  </si>
  <si>
    <t>LÍNEA DE INTERVENCIÓN</t>
  </si>
  <si>
    <t>LÍNEA DE BASE 2011</t>
  </si>
  <si>
    <t>VALOR  UNITARIO</t>
  </si>
  <si>
    <t>FONVIVIENDA, Recursos propios de los beneficiarios.</t>
  </si>
  <si>
    <t>INVIPASTO</t>
  </si>
  <si>
    <t>Ministerio de Vivienda Ciudad y Territorio,  COMFAMILIAR, Acción Social, O.I.M,  Gobernación de Nariño, Recursos propios de los beneficiarios.</t>
  </si>
  <si>
    <r>
      <t xml:space="preserve">Aportes representados en Subsidios complementarios y creditos subsidiados para la conformacion de cierres financieros  a familias que hacen parte del macroproyecto </t>
    </r>
    <r>
      <rPr>
        <b/>
        <sz val="11"/>
        <rFont val="Arial"/>
        <family val="2"/>
      </rPr>
      <t>TESCUAL</t>
    </r>
    <r>
      <rPr>
        <sz val="11"/>
        <rFont val="Arial"/>
        <family val="2"/>
      </rPr>
      <t xml:space="preserve">  (2.240 Apartamentos). El proyecto esta ofertado a familias vulnerables, Desplazadas y familias ubicadas en zonas de riesgo</t>
    </r>
  </si>
  <si>
    <t>Banco Agrario de Colombia, Recursos propios de los beneficiarios.</t>
  </si>
  <si>
    <t xml:space="preserve">Viviendas sociales para población en situación  de desplazamiento  construidas o mejoradas. </t>
  </si>
  <si>
    <t>Ministerio de Vivienda Ciudad y Territorio,   Acción Social, O.I.M, Gobernación de Nariño, Recursos propios de los beneficiarios.</t>
  </si>
  <si>
    <t>Construcción y mejoramiento de vivienda de interés prioritario</t>
  </si>
  <si>
    <t>Viviendas construidas o mejoradas</t>
  </si>
  <si>
    <t>Apoyo directivo, profesional, técnico y operativo para la construcción y  mejoramiento de vivienda de interés prioritario  en el Municipio de Pasto.</t>
  </si>
  <si>
    <t>Adquisición de suelo urbanizable para el desarrollo de proyectos de vivienda de interés prioritario en el municipio de Pasto</t>
  </si>
  <si>
    <t xml:space="preserve">Se ejecutaran mejoramientos de vivienda por valor de $3.500.000 cada uno </t>
  </si>
  <si>
    <t xml:space="preserve">Implementacion y/o apoyo a planes de mejoramiento educativo </t>
  </si>
  <si>
    <t>SGP PG</t>
  </si>
  <si>
    <t>enero de 2012</t>
  </si>
  <si>
    <t>Diciembre de 2012</t>
  </si>
  <si>
    <t xml:space="preserve">Subsecretaria de  Calidad </t>
  </si>
  <si>
    <t>Numero de proyectos pedagogicos estrategicos para el mejoramiento de calidad educativa implementados</t>
  </si>
  <si>
    <t>Puntos por area incrementados en pruebas ICFES</t>
  </si>
  <si>
    <t>Fortalecimiento de Establecimientos educativos</t>
  </si>
  <si>
    <t>Puntos por area incrementados en pruebas SABER</t>
  </si>
  <si>
    <t>Porcentaje de docentes del area de matematicas cualificados en estandares, competencias y procesos pedagogicos</t>
  </si>
  <si>
    <t xml:space="preserve">Cualificacion y actualizacion docente </t>
  </si>
  <si>
    <t>Porcentaje de docentes de las areas de ciencias naturales, ciencias sociales y lenguaje cualificados en estandares, competencias y procesos pedagogicos</t>
  </si>
  <si>
    <t xml:space="preserve">Porcentaje de docentes cualificados en nuevas tecnologias de la informacion y la comunicación </t>
  </si>
  <si>
    <t xml:space="preserve">Experiencias significativas pedagogicas con reconocimiento </t>
  </si>
  <si>
    <t>Desarrollo de experiencias significativas y reconocimiento mejor estudiante</t>
  </si>
  <si>
    <t xml:space="preserve">Experiencias innovadoras en procesos de desarrollo apoyadas </t>
  </si>
  <si>
    <t>Proyecto ONDAS</t>
  </si>
  <si>
    <t>SGP  PG</t>
  </si>
  <si>
    <t>Pasto Bilingüe</t>
  </si>
  <si>
    <t>Formacion en competencias laborales y articulacion con el mundoproductivo</t>
  </si>
  <si>
    <t>Implementacion de procesos de lecto escritura y matematicas</t>
  </si>
  <si>
    <t xml:space="preserve">Proyecto Nuevas tecnologias de la Informacion y la Comunicación </t>
  </si>
  <si>
    <t>Establecimientos educativos que implementan un sistema tecnologico para el apoyo y promocion de los procesos pedagogicos</t>
  </si>
  <si>
    <t>Proyecto seguimiento a la atencion de la primera infancia</t>
  </si>
  <si>
    <t>Educacion sexual convivencia y construccion  de ciudadania</t>
  </si>
  <si>
    <t>Alivio a la canasta educativa</t>
  </si>
  <si>
    <t xml:space="preserve">Subsecretaria de  Cobertura </t>
  </si>
  <si>
    <t xml:space="preserve">Subsecretaria Administrativa y financiera </t>
  </si>
  <si>
    <t xml:space="preserve">Subsecretaria de Cobertura </t>
  </si>
  <si>
    <t xml:space="preserve">Proyecto educativo rural </t>
  </si>
  <si>
    <t xml:space="preserve">Subsecretaria de Cobertura y calidad </t>
  </si>
  <si>
    <t xml:space="preserve">Alfabetizacion para Pasto Yo si puedo </t>
  </si>
  <si>
    <t>Apoyo a la permanencia educativa</t>
  </si>
  <si>
    <t>Solidarios por la educacion</t>
  </si>
  <si>
    <t>ENTIDADES SOLIDADRIAS</t>
  </si>
  <si>
    <t xml:space="preserve">Oficina Asesora de Planeacion </t>
  </si>
  <si>
    <t>Los recursos se gestionan con el sector privado</t>
  </si>
  <si>
    <t>Mejoramiento de los espacios fisicos educativos</t>
  </si>
  <si>
    <t>Establecimientos educativos oficiales que institucionalizan y realizan mingas para mejorar los ambientes escolares y su entorno</t>
  </si>
  <si>
    <t xml:space="preserve">Atencion a poblacion con necesidades educativas especiales </t>
  </si>
  <si>
    <t>Atencion educativa a poblacion vulnerable</t>
  </si>
  <si>
    <t xml:space="preserve">Red de escuelas de formacion musical </t>
  </si>
  <si>
    <t xml:space="preserve">Sistemas de Gestion de la Calidad </t>
  </si>
  <si>
    <t>Secretaría de Medio Ambiente</t>
  </si>
  <si>
    <t>Fortalecimiento de la operatividad de la Casa de Justicia del Municipio de Pasto</t>
  </si>
  <si>
    <t>Subsecretaría de convivencia</t>
  </si>
  <si>
    <t>Secretaría de Gobierno</t>
  </si>
  <si>
    <t>Para sacar la linea base se realizo una proyección con los meses que faltan. Y la tasa esperada se la saco deacuerdo al comportamiento de los últimos años.(Contratación de Personal, de publicaciones, documentación del proyecto, Equipos de Computo y de Oficina, software de georeferenciación y estadistica)</t>
  </si>
  <si>
    <t>Servicio de Inumacion de cadaveres N.N del Municipio de Pasto</t>
  </si>
  <si>
    <t xml:space="preserve">fortalecimiento de la seguridad y la convivencia en el Municipio de Pasto </t>
  </si>
  <si>
    <t>Para sacar la linea base se realizo una proyección con los meses que faltan. Y la tasa esperada se la saco deacuerdo al comportamiento de los últimos años,</t>
  </si>
  <si>
    <t xml:space="preserve">Prevención, protección y atención psicosocial a menores de edad decreto 0400 de 1 de agosto de 2008 municipio de Pasto </t>
  </si>
  <si>
    <t>Para sacar la linea base se realizo una proyección con los meses que faltan. Y la tasa esperada se la saco deacuerdo al comportamiento de los últimos años. (Equipo Multidiciplinario, crear centro de acogida para recepción de menores y creación de una red de servicios interna y externa en artes y oficios y consumo de sustancias psicoactivos, Equipos de computo y oficina )</t>
  </si>
  <si>
    <t>Asistencia integral en centros especializados a niños, niñas y adolescentes en conflicto con la ley penal. Municipio de Pasto.</t>
  </si>
  <si>
    <t>Prevención de la fármacodependencia en niños, niñas y adolescentes en riesgo de consumo o con problemas de consumo. Municipio de Pasto</t>
  </si>
  <si>
    <t>Consolidación de los Comités de Paz y Convivencia - CODEPAZ. Municipio de Pasto.</t>
  </si>
  <si>
    <t>Creación de zonas seguras.</t>
  </si>
  <si>
    <t>Zonas seguras implementadas</t>
  </si>
  <si>
    <t>Establelcimientos comerciales dentro de las zonas seguras que cumplen la normatividad en cuanto a condiciones locativas y ambientales</t>
  </si>
  <si>
    <t>Nuevas construcciones en zonas seguras que  cumplen con la normatividad urbantistica vigente</t>
  </si>
  <si>
    <t>$200.000.000</t>
  </si>
  <si>
    <t>Reubicación mercado Potrerillo del Municipio de Pasto.</t>
  </si>
  <si>
    <t>Garantizar el correcto  funcionamiento y operatividad de Plazas de Mercado de Pasto.</t>
  </si>
  <si>
    <t>Operación y atención integral de plazas de mercado</t>
  </si>
  <si>
    <t>Secretario de Agricultura</t>
  </si>
  <si>
    <t>Organización e implementación del 9° Carnaval del cuy y la cultura Campesina del Municipio de Pasto.</t>
  </si>
  <si>
    <t>Secretario de Desarrollo Económico y Competitividad.</t>
  </si>
  <si>
    <t>Apoyo al emprendimiento, aproyectos productivos y a políticas crediticias en el Municipio de Pasto.</t>
  </si>
  <si>
    <t>Apoyo a la producción calificada y comercialización de pequeños empresarios</t>
  </si>
  <si>
    <t>Fondo Nacional de calamidades.</t>
  </si>
  <si>
    <t>31/12/2012</t>
  </si>
  <si>
    <t>Dirección para la atención de Emeregencias y Desastres en el Municipio de Pasto.</t>
  </si>
  <si>
    <t>Reubicación de familias que habitan zonas de riesgo</t>
  </si>
  <si>
    <t>Reubicación de 50 familias que habitan zonas de riesgo</t>
  </si>
  <si>
    <t xml:space="preserve">Generar politicas coherentes que tengan en cuenta el desarrollo humano sostenible, construidas de manera participativa y concertada con las comunidades que permitan el desarrollo socio economico y cultural de las poblaciones del área de influencia del Volcán Galeras </t>
  </si>
  <si>
    <t>Mantenimiento y dotación de la infraestructura para la atecnión de la emergencia</t>
  </si>
  <si>
    <t>Se realizara el mantenimiento a los 5 albergues del Municipio de Pasto, ubicados en la ZAVA para la atención de una eventual evacuación por evento volcanico</t>
  </si>
  <si>
    <t>Atención Integral de las emergencias por fenomenos naturales o antropicos en el Munciipio de Pasto</t>
  </si>
  <si>
    <t xml:space="preserve">Camapañas de prevención,  capacitación y fortalecieminto Institucional  </t>
  </si>
  <si>
    <t>Se realizaran campañas preventivas por fenomenos naturales y antorpicos - Porcentaje de emergencias atendidas oportunamente.</t>
  </si>
  <si>
    <t>Sobretasa bomberil</t>
  </si>
  <si>
    <t>Cuerpo de Bomberos Voluntarios de Pasto</t>
  </si>
  <si>
    <t>Secretaría de Bienestar Social, Dirección de Juventud, Oficina de Género y Dirección de Género.</t>
  </si>
  <si>
    <t xml:space="preserve">Secretario de Bienestar Social </t>
  </si>
  <si>
    <t>Apoyo al programa de atención a niños, niñas y adolescentes con problemática de calle en el Municipio de Pasto.</t>
  </si>
  <si>
    <t>Niños niñas y adolescentes con problemáticas de calle vinculados a programas   como zonas futuro, entre otros, mediante  procesos solidarios  y participativos de emprendimiento  que involucra a sus padres de familia.</t>
  </si>
  <si>
    <t>Manos Amigas para la reconstrucción del tejido social en el Municipio de Pasto.</t>
  </si>
  <si>
    <t>Poblacion beneficiada con gestión de oferta institucional.</t>
  </si>
  <si>
    <t xml:space="preserve">Implementación de la estrategia Red Juntos en el Municipio de Pasto. </t>
  </si>
  <si>
    <t>Jovenes entre los 14 y 25 Años en situación de vulnerabilidad economica y social de los niveles 1 y 2 del sisben de la comuna 5 ha procesos de capacitación y formación</t>
  </si>
  <si>
    <t>Jovenes en situacion de vulnerabilidad vinculados al programa.</t>
  </si>
  <si>
    <t>Atencion integral a jovenes en situación de vulnerabilidad economica y social de los niveles 1 y 2 del sisben de la comuna 5 del municipio de Pasto Centro comunitario la Rosa en el Municipio de Pasto.</t>
  </si>
  <si>
    <t>Madres y padres cabeza de hogar con apoyo de paquete alimentario</t>
  </si>
  <si>
    <t>Madres y padres cabeza de hogar beneficiados con paquete alimentario</t>
  </si>
  <si>
    <t>Atención y apoyo a madres y padres cabeza de hogar en condiciones de vulnerabilidad en el Municipio de Pasto.</t>
  </si>
  <si>
    <t>0102/2012</t>
  </si>
  <si>
    <t>Implementación de una política pública de atención integral al adulto mayor en el Municipio de Pasto.</t>
  </si>
  <si>
    <t>Se vinculara a la población adulta mayor de comedores comunitarios  y centros vida a un  proyecto ocio productivo.</t>
  </si>
  <si>
    <t xml:space="preserve">Adultos mayores vinculados a proyectos de ocio productivo. </t>
  </si>
  <si>
    <t>Fortalecimiento de los centros de bienestar al anciano con procesos de atención integral a los adultos mayores en condición de dependencia y vulnerabilidad.</t>
  </si>
  <si>
    <t>Adultos mayores vinculados a los centros de bienestar del anciano a procesos de atención integral y asistencia social complementaria</t>
  </si>
  <si>
    <t>Implementacion de los centos vida y atención de los centros de bienestar del anciano en el Municipio de Pasto.</t>
  </si>
  <si>
    <t>Recaudo estampilla pro adulto mayor</t>
  </si>
  <si>
    <t>Construcción, mantenimiento, dotación y Operación de centros vida</t>
  </si>
  <si>
    <t>Centro vida pandiaco creado y operando.</t>
  </si>
  <si>
    <t>Secretaría de Bienestar  Social</t>
  </si>
  <si>
    <t>Lograr la disminución de la desnutrición y mejorar las condiciones socioafectivas en los niños y niñas menores de 6 años en condiciones de pobreza  extrema.</t>
  </si>
  <si>
    <t>Nidos Nutrir Operando</t>
  </si>
  <si>
    <t>Nutrición y afecto en el marco de la atención integral para niños y niñas menores de 6 años de los niveles 1 y 2 del sisben del Municipio de Pasto.</t>
  </si>
  <si>
    <t>Subsecretaria de Promoción y Asistencia Social</t>
  </si>
  <si>
    <t>Recuperación y/ó atención nutricional de niños y niñas   menores de  6 años, del SISBEN 1 y 2,  con desnutrición global, aguda.</t>
  </si>
  <si>
    <t>niños y niñas menores de 6 años,  apoyados para su recuperación nutricional</t>
  </si>
  <si>
    <t xml:space="preserve">Vinculación de familias de los niños y niñas pertenecientes a los centros de recuperación nutricional  (Nidos nutrir) a procesos  solidarios de estimulación adecuada, psicosocial,pedagógicos y de pautas de crianza para el desarrollo integral </t>
  </si>
  <si>
    <t>Porcentaje de las familias de los niños y niñas pertenecientes a los centros de recuperación nutricional  (Nidos nutrir) vinculadas a procesos  solidarios de estimulación adecuada, psicosocial, pedagógicos y de pautas de crianza para el desarrollo integral</t>
  </si>
  <si>
    <t>Fortalecimiento de  comedores familiares - Tulpas del afecto - para la complementación nutricional de las familias que se encuentran en alto índice de vulnerabilidad y/o en situación de desplazamiento</t>
  </si>
  <si>
    <t>Personas que se encuentran en alto índice de vulnerabilidad y/o en situación de desplazamiento atendidas por comedores familiares- tulpas del afecto.</t>
  </si>
  <si>
    <t>Ley 715</t>
  </si>
  <si>
    <t>Implementación de la política pública para la promoción de los derechos de la mujer y de la equidad de género en el Municipio de Pasto.</t>
  </si>
  <si>
    <t>Jefe Oficina de Género</t>
  </si>
  <si>
    <t>El proyecto apunta a continuar con la implementación de la política pública para las mujeres y la equidad de género en el Municipio de Pasto Acuerdo 020 del 27 de Octubre de 2007 y dar continuidad a las metas alcanzadas en los artículos 32 y 33 del Plan de Desarrollo Queremos Más - Podemos Más -programas Equidad de género y Mujer y participación-. Igualmente continuar con el fortalecimiento de la Oficina de Género como organismo rector de la política pública con base en las lines de trabajo: 1. Empoderamiento Económico de las Mujeres a través del mejoramiento y ampliación de los espacios de productividad y empleo. 2 Erradicación de todas las formas de violencias de género en el municipio de pasto. 3. Deconstrucción de los referentes de machismo y subordinación de lo femenino en la escuela, los medios de comunicación y la cultura local. 4. Promoción de una salud integral que reconoce la diversidad de las mujeres y la comunidad LGBTI del municipio. 5. Fortalecimiento, renovación y posicionamiento de los liderazgos de mujeres y hombres. 6 Articulación del enfoque de género en la ciudad.</t>
  </si>
  <si>
    <t>Proyectos productivos con asesoría socio empresarial y psicosocial</t>
  </si>
  <si>
    <t>Prevención y atención de la violencia intrafamiliar, sexual, mal trato infantil y la homofobia con enfoque de género.</t>
  </si>
  <si>
    <t>Implementación de cabidlos para jóvenes en el Municipio de Pasto.</t>
  </si>
  <si>
    <t>Direccion de Juventud - Cabildos</t>
  </si>
  <si>
    <t>Implementación del programa de protección Integral para jóvenes en alto riesgo del Municipio de Pasto.</t>
  </si>
  <si>
    <t xml:space="preserve">Dirección de Juventud </t>
  </si>
  <si>
    <t>Enero de 2012</t>
  </si>
  <si>
    <t>Diferentes actores que hacen parte de  Sistema Municipal de Juventud</t>
  </si>
  <si>
    <t>Directora de Juventud</t>
  </si>
  <si>
    <t>Coordinación U.A.O - Secretaría de Gobierno</t>
  </si>
  <si>
    <t>Enero 1 del 2012</t>
  </si>
  <si>
    <t>Diciembre 1 del 2012</t>
  </si>
  <si>
    <t>Formulación del Plan Ambiental para el Municipio de Pasto</t>
  </si>
  <si>
    <t>Secretario de Gestión Ambiental</t>
  </si>
  <si>
    <t>Protección para la conservación del recurso hídrico del Municipio de Pasto.</t>
  </si>
  <si>
    <t>Subsecretario Rural</t>
  </si>
  <si>
    <t>Seguimiento</t>
  </si>
  <si>
    <t xml:space="preserve">Adquisición de predios para la protección, conservación y recuperación de zonas de recarga acuífera y/o abastecedoras de acueductos suburbanos y rurales del Municipio de Pasto </t>
  </si>
  <si>
    <t>El componente de educación ambiental es para la implementación del Plan de Educación  Ambiental del Muncipio de Pasto</t>
  </si>
  <si>
    <t xml:space="preserve">Adecuación y mantenimiento de zonas verdes, parques, glorietas y separadores en el Municipio de Pasto  </t>
  </si>
  <si>
    <t>Subsecretario Urbano</t>
  </si>
  <si>
    <t xml:space="preserve">50,000 plantulas </t>
  </si>
  <si>
    <t>80,000 plantulas</t>
  </si>
  <si>
    <t>EMAS- CORPONARIÑO</t>
  </si>
  <si>
    <t>NOTA: La diferencia, o sea $3,600 millones hace referencia a los recursos de SOBRETASA AMBIENTAL que el Municipio recauda y transfiere a CORPONARIÑO.</t>
  </si>
  <si>
    <t>Construcción, optimización y mejoramiento de sistemas de acueducto y alcantarillado en el sector rural del Municipio de Pasto.</t>
  </si>
  <si>
    <t>Comunidad</t>
  </si>
  <si>
    <t xml:space="preserve">Construcción acueductos: La laguna centro, San Luis, Aguapamba, La Playa, Alto San Pedro y El Barbero " Proyectos de cabildos"  $400,000,000 </t>
  </si>
  <si>
    <t>Consultorias  de  acueductos e interventorías $ 80,000,000</t>
  </si>
  <si>
    <t>Otros acueductos $ 50,881,000</t>
  </si>
  <si>
    <t>Cofinanciación tercera y cuarta etapa acueducto multiveradal Santa Bárbara $ 700,000,000</t>
  </si>
  <si>
    <t>Construcción Alcantrillado Catambuco Centro $ 250,000,00</t>
  </si>
  <si>
    <t>Diseños de alcantarillados e interventorías $ 65,000,000</t>
  </si>
  <si>
    <t>Incluye la interventoría</t>
  </si>
  <si>
    <t>SI</t>
  </si>
  <si>
    <t>Implementación de subsidios a tarifas de los servicios públicos domiciliarios de agua potable, alcantarillado y aseo de los estratos I, II y III del  del Municipio de Pasto.</t>
  </si>
  <si>
    <t>SECRETARIA DE GESTIÓN AMBIENTAL</t>
  </si>
  <si>
    <t xml:space="preserve">Construccion de redes electricas vereda Genoy del Municipio de Pasto. </t>
  </si>
  <si>
    <t>Secretaría de Infraestructura</t>
  </si>
  <si>
    <t>Restauracion de redes electricas corregimiento de Mapachico del Municipio de Pasto.</t>
  </si>
  <si>
    <t>Construcción redes eléctricas vereda Jamondino. Municipio de Pasto.</t>
  </si>
  <si>
    <t>Remodelacion de redes electricas sector Santa Teresita corregimiento de Catambuco del Municipio de Pasto.</t>
  </si>
  <si>
    <t>Construccion de redes electricas San Jose de Casanare corregimiento de Catambuco del Municipio de Pasto.</t>
  </si>
  <si>
    <t>Remodelacion de redes electricas y suministro de cable para la  vereda Botana corregimiento Catambuco del municipio de Pasto</t>
  </si>
  <si>
    <t>0/05/2012</t>
  </si>
  <si>
    <t xml:space="preserve">Remodelacion y ampliacion de redes electrica vereda Centro San Fernando </t>
  </si>
  <si>
    <t>Construccion de red de baja tension vereda Bellavista corregimiento El Encano del municipio de Pasto-.</t>
  </si>
  <si>
    <t>Luminacion del polideportivo vereda Bajo Casanare corregimiento El Socorro del Municipio de Pasto.</t>
  </si>
  <si>
    <t>Reposición de luminarias obsoletas del sistema de alumbrado público en el Municipio de Pasto.</t>
  </si>
  <si>
    <t>IMP.A.P.</t>
  </si>
  <si>
    <t>01-01-2012</t>
  </si>
  <si>
    <t>12-31-12</t>
  </si>
  <si>
    <t>SEPAL</t>
  </si>
  <si>
    <t>El proyecto está orientado a la reposición de 100 luminarias obsoletas en el sector urbano y rural de Pasto.</t>
  </si>
  <si>
    <t>Expansión, ampliación y proyección de diseños de Alumbrado Público en los proyectos de Modernización (AVANTE).</t>
  </si>
  <si>
    <t>Expansión, ampliación, proyección de diseños de Alumbrado Público en los proyectos de Modernización (AVANTE) en el Municipio de Pasto.</t>
  </si>
  <si>
    <t>Se instalaran 1.200 luminarias y la proyección de diseños de alumbrado público en proyectos de AVANTE.</t>
  </si>
  <si>
    <t>Mantenimiento preventivo y correctivo del sistema de  alumbrado público del Municipio de Pasto.</t>
  </si>
  <si>
    <t>Se realizaran mantenimiento preventivo y correctivo al 98% de las luminarias del sistema de alumbrado público.</t>
  </si>
  <si>
    <t>Garantizar el suministro de energia a todas la luminarias instaladas para la prestación del servicio de alumbrado público.</t>
  </si>
  <si>
    <t>La carga instalada es de 33.408 KW, para el suministro de energia de alumbrado público de 6:00 PM. A 6:00 AM.</t>
  </si>
  <si>
    <t>Garantizar el suministro de energia a todas la luminarias instaladas para la prestación del servicio de alumbrado público en el Municipio de Pasto.</t>
  </si>
  <si>
    <t>Se contratará la energía necesaria para el buen funcionamiento del alumbrado público.</t>
  </si>
  <si>
    <t>Garantizar el buen funcionamiento de la Empresa con personal capacitado.</t>
  </si>
  <si>
    <t>Garantizar el pago oportuno de las obligaciones laborales del personal, además capacitar al personal administrativo y operativo de la Empresa.</t>
  </si>
  <si>
    <t>Apoyo profesional, tecnico y operativo para el buen funcionamiento del  Sistema de Alumbrado Público del Municipio de Pasto.</t>
  </si>
  <si>
    <t>se capacitará al personal administrativo y operativo, como tambien se velará por el cumplimiento de las obligaciones laborales.</t>
  </si>
  <si>
    <t>Diseño, producción y montaje del proyecto de alumbrado navideño en el Municipio de Pasto.</t>
  </si>
  <si>
    <t>Se renovará 50% del alumbrado Navideño existente en el año 2.011.</t>
  </si>
  <si>
    <t>Formulación e implementación de un proyecto de generación y comercialización de energía en el Municipio de Pasto.</t>
  </si>
  <si>
    <t>Aplicaría cuando la Central Hidroeléctrica del Rio Bobo pertenezca en su totalidad al Municipio de Pasto.</t>
  </si>
  <si>
    <t>Mejoramiento y modernización del alumbrado público en parques, plazoletas,  y monumentos del Municipio, de acuerdo al reglamento técnico de iluminación pública, Resolución de la Creg.</t>
  </si>
  <si>
    <t>Mejoramiento y modernización del alumbrado público en parques, plazoletas,  y monumentos del Municipio, de acuerdo al reglamento técnico de iluminación pública, Resolución de la Creg.en el Municipio de Pasto.</t>
  </si>
  <si>
    <t xml:space="preserve">Con la Ejecución de este proyecto se mejoraria el Alumbrado Público de 20 espacios. </t>
  </si>
  <si>
    <t>Departamento - Nación.</t>
  </si>
  <si>
    <t>PLAN DE ACción - VIGENCIA 2012</t>
  </si>
  <si>
    <t>LINEA DE INTERVENción</t>
  </si>
  <si>
    <t>EJECUción DEL PROYECTO</t>
  </si>
  <si>
    <t>OBSERVAciónES</t>
  </si>
  <si>
    <t>PD</t>
  </si>
  <si>
    <t xml:space="preserve">Recreacion y deporte para poblacion en situacion de desplazamiento del municipio de Pasto </t>
  </si>
  <si>
    <t>Aporte Nación</t>
  </si>
  <si>
    <t>Apoyo y fomento del sistema organizacional y asesoría técnica a pequeños productores</t>
  </si>
  <si>
    <t>Gobernación - Nación</t>
  </si>
  <si>
    <t>Fortalecimiento de la cooperación y de las relaciones internacionales del Municipio de Pasto.</t>
  </si>
  <si>
    <t>Fortalecimiento de iniciativas empresariales de MIPYMES con base tecnológica con el apoyo del Banco de Oportunidades y Gobierno Nacional</t>
  </si>
  <si>
    <t>Fortalecimiento de las capacidades organizativas para la gestion del riesgo de violaciones de los derechos humanos e infracciones al derecho internacional humanitario del municipio de Pasto</t>
  </si>
  <si>
    <t>Generacion de ingresos para familias en situacion de desplazamiento en el municipio de Pasto a traves de la implementacion de un centro de acopio y transformacion en el Municipio de Pasto.</t>
  </si>
  <si>
    <t>Titulacion, formalizacion y compra de tierras para la poblacion en situacion de desplazamiento en el municipio de Pasto</t>
  </si>
  <si>
    <t xml:space="preserve">Creacion de una empresa de reciclaje para generacion de ingresos a poblacion en situacion de desplazamiento en el municipio de Pasto </t>
  </si>
  <si>
    <t xml:space="preserve">Creacion de una empresa de ebanisteria y manualidades para poblacion en situacion de desplazamiento en el municipio de Pasto </t>
  </si>
  <si>
    <t xml:space="preserve">Creacion de una empresa de confecciones para poblacion en situacion de desplazamiento en el municipio de Pasto </t>
  </si>
  <si>
    <t>Formulación e implementación del Plan Estratégico de Cooperación Internacional</t>
  </si>
  <si>
    <t>Plan Estratégico de Cooperación Internacional implementado</t>
  </si>
  <si>
    <t>Oficina de Asuntos Internacionales.</t>
  </si>
  <si>
    <t>Promover una adecuada cultura de recreacion, deporte y aprovechamiento del tiempo libre para la poblacion urbana y rural del municipio</t>
  </si>
  <si>
    <t>Pasto deportivo, formativo y participativo.</t>
  </si>
  <si>
    <t>Director PASTO DEPORTE</t>
  </si>
  <si>
    <t>FEBRERO 1 DEL 2012</t>
  </si>
  <si>
    <t>DICIEMBRE 30 DEL 2012</t>
  </si>
  <si>
    <t>EDUARDO ORDOÑEZ MUÑOZ</t>
  </si>
  <si>
    <t>Organización y desarrollo de juegos deportivos intercolegiados en preescolar, basica primaria y secundaria</t>
  </si>
  <si>
    <t>Estudiantes  de preescolar,  primaria y secundaria vinculados a campeonatos deportivos.</t>
  </si>
  <si>
    <t>Realizacion anual de capeonatos deportivos a nivel de comunas y corregimientos</t>
  </si>
  <si>
    <t>Personas participantes a los juegos / Total disciplinas deportivas y categorias</t>
  </si>
  <si>
    <t>Vinculacion poblacion en condiciones de discapacidad a procesos de formacion y capacitacion deportiva, programas recreativos y de actividad fisica</t>
  </si>
  <si>
    <t>Numero de personas vinculadas en condicion de discapacidad en programas recreativos y deportivos</t>
  </si>
  <si>
    <t>Pasto recrea, activo y danámico.</t>
  </si>
  <si>
    <t>Institucionalización de la jornada dominical de ciclorecreovía.</t>
  </si>
  <si>
    <t>Numero de personas vinculadas en cada jornada de la ciclivia / Total personas vinculadas en las 40 jornadas dominicales</t>
  </si>
  <si>
    <t>Apoyo directivo, profesional, técnico y operativo para la implementación del deporte y la recreación en el Municipio de Pasto.</t>
  </si>
  <si>
    <t>PASTODEPORTE - SIM</t>
  </si>
  <si>
    <t>Compra de predio para polideportivo o salón cultural, Barrio San José</t>
  </si>
  <si>
    <t>ING. HAROLD F. TORRES JOJOA</t>
  </si>
  <si>
    <t>Mejoramiento de polideportivo, Barrio Alameda I</t>
  </si>
  <si>
    <t>Construcción de Polideportivo, Barrio Centenario</t>
  </si>
  <si>
    <t xml:space="preserve">Techamiento de Polideportivo, Barrio La Lomita </t>
  </si>
  <si>
    <t>Cierre de Cancha de Polideportivo Barrio Fray Ezequiel</t>
  </si>
  <si>
    <t xml:space="preserve">Construcción polideportivo, Barrio Villa Las Lajas </t>
  </si>
  <si>
    <t>Cierre y muro de contención de polideportivo, Barrio Popular</t>
  </si>
  <si>
    <t>Accion Social</t>
  </si>
  <si>
    <t>Compra de predio para construcción de polideportivo, Barrio Los Arrayanes</t>
  </si>
  <si>
    <t>Construcción de polideportivo, Barrio Altos del Campo</t>
  </si>
  <si>
    <t>Construcción de unidad sanitaria, cancha de chaza, barrio Lorenzo</t>
  </si>
  <si>
    <t>Adecuación de Polideportivo con juegos infantiles. Barrio Castillos del Norte (Parques)</t>
  </si>
  <si>
    <t>Adecuación de escenarios deportivos de barrio Sumatambo fase II</t>
  </si>
  <si>
    <t xml:space="preserve">Mejoramiento de Polideportivo, Barrio Agualongo </t>
  </si>
  <si>
    <t>Compra de predio para construcción de polideportivo, Barrio Caicedo Alto</t>
  </si>
  <si>
    <t>Adecuación y remodelación  del Polideportivo barrio Las Violetas II</t>
  </si>
  <si>
    <t xml:space="preserve">Construcción de polideportivo Barrio los Laureles </t>
  </si>
  <si>
    <t>Compra de Lote para construcción de Polideportivo vereda Villa Julia corregimiento de Buesaquillo</t>
  </si>
  <si>
    <t>Batería Sanitaria o cierre de polideportivo vereda la Huecada corregimiento de Buesaquillo</t>
  </si>
  <si>
    <t>Compra de predio para construcción de polideportivo Vereda Cubijan Bajo- Corregimiento de Catambuco</t>
  </si>
  <si>
    <t>Compra de predio para construcción de cancha de fútbol en la Vereda Cruz de amarillo- Corregimiento de Catambuco</t>
  </si>
  <si>
    <t>Adecuacion y mejoramiento del escenario deportivo de la vereda San Fernando Centro del corregimiento de San Fernando del Municipio de Pasto.</t>
  </si>
  <si>
    <t>Cofinanciación para compra de predio para construcción de cancha de chaza Vereda Casapamba</t>
  </si>
  <si>
    <t>Mejoramiento cancha de fútbol Vereda El Encano Centro</t>
  </si>
  <si>
    <t>Apoyo profesional, tecnico y logistico para la preinversion, contratacion y ejecucion de proyectos deportivos</t>
  </si>
  <si>
    <t>Compra de Lote e inicio I Fase para construcción de Plideportivo vereda Arrayanes Bajo corregimiento la Caldera</t>
  </si>
  <si>
    <t>Iluminación para polideportivo Central corregimiento  de Obonuco</t>
  </si>
  <si>
    <t xml:space="preserve">Compra de predio para construcción de Polideportivo vereda Bella Vista corregimiento Obonuco </t>
  </si>
  <si>
    <t>LINEA DE BASE 2011 (con corte a junio de 2011)</t>
  </si>
  <si>
    <t xml:space="preserve">Se mantendrá  por debajo de 18 por 100.000 nacidos vivos la tasa de mortalidad materna en el municipio. </t>
  </si>
  <si>
    <t>Pasto asume libre y responsablemente la sexualidad.</t>
  </si>
  <si>
    <t>Subsecretaria de Salud Publica</t>
  </si>
  <si>
    <t>Se disminuirá la tasa de fecundidad global en mujeres en edad fértil entre los 15 a 49 años a 35 por 1000  Mujeres en edad fértil</t>
  </si>
  <si>
    <t>Se mantendrá la tasa de fecundidad en mujeres de 12 a 14 años a 3.54 por cada 1000  Mujeres en edad fértil.</t>
  </si>
  <si>
    <t>Se mantendrá la tasa de fecundidad en mujeres de 15 a 19 años en 61 por cada 1000  Mujeres en edad fértil.</t>
  </si>
  <si>
    <t>Se mantendrá en 7   por cada 1000 mujeres, la tasa de mortalidad por cáncer de cuello uterino.</t>
  </si>
  <si>
    <t>0.08</t>
  </si>
  <si>
    <t>Se disminuirá a 0.01% la prevalencia de infección por VIH en población de  15-49 años</t>
  </si>
  <si>
    <t>38 casos</t>
  </si>
  <si>
    <t>Mantener la tasa del 2011</t>
  </si>
  <si>
    <t>Niños y niñas con atención integral en salud en el Municipio de Pasto.</t>
  </si>
  <si>
    <t>48 casos</t>
  </si>
  <si>
    <t>58,3 (sept) DANE 99% NV</t>
  </si>
  <si>
    <t>Lograr coberturas útiles de vacunación</t>
  </si>
  <si>
    <t>0 casos</t>
  </si>
  <si>
    <t>Mantener la tasa de mortalidad por EDA por debajo de 10 muertes por cada 100.000 menores de 5 años</t>
  </si>
  <si>
    <t>Mantener la tasa de mortalidad por IRA por debajo de 10 muertes por cada 100.000 menores de 5 años</t>
  </si>
  <si>
    <t>71 casos</t>
  </si>
  <si>
    <t xml:space="preserve">Reducir la tasa de  mortalidad perinatal a 15 x 1000 NV </t>
  </si>
  <si>
    <t>Implementación de los componentes Del PILA: Políticas y Ambientes y Acciones Colectivas en un 100% y los componentes de Atención Sanitaria y Observatorio de Enfermedades Crónicas en un 80%.</t>
  </si>
  <si>
    <t>Implementación de los componentes Del PILA: Políticas y Ambientes y Acciones Colectivas en un 100% y los componentes de Atención Sanitaria y Observatorio de Enfermedades Crónicas en un 90%.</t>
  </si>
  <si>
    <t>Mejoramiento de estilos de vida para la prevención de enfermedades crónicas en el Municipio de Pasto.</t>
  </si>
  <si>
    <t>Implementación de los tres programas de actividad física con la  conformación de 60 clubes de la salud que desarrollan la práctica de la actividad física  en la comunidad,  2 IEM con 33 estudiantes de grados 10° y 11° que realizan su servicio social.       y 11 IPS de la ESE Pasto Salud que desarrollan la práctica de actividad física .</t>
  </si>
  <si>
    <t>Implementación de los tres programas de actividad física con la  conformación de 80 clubes de la salud.                                   5 IEM con estudiantes del Servicio Social obligatorio que desarrollan la practica de la actividad Física.                 15 IPS  de la ESE Pasto Salud que desarrollan la práctica de actividad física.</t>
  </si>
  <si>
    <t xml:space="preserve">Se certificaron 22 establecimientos educativos, 3 Universidades,  9 espacios de trabajo y dos centros comerciales; se realizaron acciones lúdicas y de Inspección Vigilancia y Control (IVC) en 178 establecimientos especiales. </t>
  </si>
  <si>
    <t xml:space="preserve">10 espacios certificados como libres de humo de cigarrillo.  acciones lúdicas y de Inspección Vigilancia y Control (IVC) en 248 establecimientos especiales. </t>
  </si>
  <si>
    <t xml:space="preserve">Las tres estrategias de intervención se han implementado en un 80% en IEM, Clubes de la salud,  PROINCO, Madres FAMI y Escolares de los grados 10 y 11 del servicio social obligatorio de 2 IEM.
</t>
  </si>
  <si>
    <t>Implementación de tres estrategias en un 90%</t>
  </si>
  <si>
    <t>19 UPGD reportando</t>
  </si>
  <si>
    <t>Se mantiene</t>
  </si>
  <si>
    <t>Pasto comprometido con la alimentación y nutrición de su población</t>
  </si>
  <si>
    <t>Fortalecer los Mecanismos de Respuesta Interinstitucional permanente</t>
  </si>
  <si>
    <t>Redes y comités operando (RABT,  Comité para la reduccion consumo de SPA, Comité consultivo para la prevencion VS niños y adolescentes)</t>
  </si>
  <si>
    <t>Plan de acción formulado y ejecutado para cada organización activa</t>
  </si>
  <si>
    <t>Armonizando espacios para la vida en el Municipio de Pasto.</t>
  </si>
  <si>
    <t>Fortalecer los Mecanismos de Gestion de Base Comunitaria</t>
  </si>
  <si>
    <t>Cinco Redes Comunitarias en Salud Mental Conformadas, Capacitadas y Operando</t>
  </si>
  <si>
    <t>Implementar el Modelo de atencion primaria en salud mental</t>
  </si>
  <si>
    <t>Seguimiento y Acompañamiento a la Implementacion del Modelo de Atencion Primaria en Salud Mental ( ESE Pasto Salud, Proinsalud, Saludcoop, Medicoop, Sursalud, Hila)</t>
  </si>
  <si>
    <t>Seguimiento y Acompañamiento a la Implementacion del Modelo de Atencion Primaria en Salud Mental ( ESE Pasto Salud, Proinsalud, Saludcoop, Medicoop, Sursalud, Hila, Hospital Universitario Dptal, Hospital San Pedro)</t>
  </si>
  <si>
    <t>Fortalecer los Mecanismos de Vigilancia y Seguimiento de Eventos</t>
  </si>
  <si>
    <t xml:space="preserve">Observatorio del Delito Vigilando los eventos psicosociales (VIF, VS, VI, Autoinflingida) </t>
  </si>
  <si>
    <t>Reporte en RIPS de Morbilidad en Salud Mental</t>
  </si>
  <si>
    <t>1.8</t>
  </si>
  <si>
    <t>Salud oral fortalecida con seguimiento y articulación en el Municipio de Pasto.</t>
  </si>
  <si>
    <t xml:space="preserve">Pasto comprometido contra la tuberculosis y la lepra. </t>
  </si>
  <si>
    <t>Fortalecer la vigilancia, seguimiento y evaluación en cuanto a aplicación de  normas, guías y protocolos de los eventos, programas y estrategias de interés en Salud Pública en las IPS del municipio de Pasto.</t>
  </si>
  <si>
    <t>Protocolos de Vigilancia en Salud Pública con cumplimiento mínimo del 80% en  el 100% de la  UPGD (48)</t>
  </si>
  <si>
    <t>Fortlaecimiento de la vigilancia epidemilógica en el Municipio de Pasto</t>
  </si>
  <si>
    <t>01/01/2012</t>
  </si>
  <si>
    <t>21/12/2012</t>
  </si>
  <si>
    <t>19 COVECOM con seguimiento a la socialización de los protocolos de los principales eventos que afectan a la comunidad en inmunoprevenibles y mortalidad evitable,  INFLUENZA A H1N1,Brotes de Hepatitis A, Varicela, ETAs y 5  COVES educativos con seguimiento a la socialización de los prtocolos de Hepatitis A,  Varicela, Brotes ETA, INFLUENZA A H1N1.</t>
  </si>
  <si>
    <t>100% del seguimiento , evaluación , a normas, lineamientos, protocolos, planes de mejoramiento, producto de las unidades de analisis.</t>
  </si>
  <si>
    <t>2% de poblaciòn canina y felina vacunada, este porcentaje se debe a que la camapaña nacional de vacunaciòn se realizara en el mes de  Octubre 2011</t>
  </si>
  <si>
    <t>Prevención de los factores de riesgo del ambiemnte y del consumo - Salud Ambiental - en el Municipio de Pasto.</t>
  </si>
  <si>
    <t>SGP-R.FINANCIEROS</t>
  </si>
  <si>
    <t>286 accidentes rabicos atendidos ( no se  puede sacar incidencia porque  el dato es con corte a Junio)</t>
  </si>
  <si>
    <t>Atender el 100% de accidendentes rabicos que se presenten</t>
  </si>
  <si>
    <t>540 accidentes por agresiòn animal atendidos ( no se  puede sacar incidencia porque  el dato es con corte a Junio)</t>
  </si>
  <si>
    <t>Atender el 100% de accidendentes  por agresiòn animal que se presenten</t>
  </si>
  <si>
    <t>73% de Establecimientos especiales  vigilados y controlados</t>
  </si>
  <si>
    <t>Realizar visitas de IVC al  80% de establecimientos especiales programados</t>
  </si>
  <si>
    <t xml:space="preserve"> 9 Brotes presentados  y 318 casos</t>
  </si>
  <si>
    <t>Realizar seguimiento y evaluaciòn a los brotes de ETAS que se presenten.</t>
  </si>
  <si>
    <t xml:space="preserve">23 centros y puestos de salud con habilitaciòn </t>
  </si>
  <si>
    <t>Mantener la certificaciòn en los centros y puestos de salud del bajo nivel de complejidad de la red pùblica</t>
  </si>
  <si>
    <t>Atención integral a la población pobre y vulnerable del Municipio de Pasto, en los servicios de salud de baja complejidad</t>
  </si>
  <si>
    <t>SGP-ETESA-R.FINANCIEROS</t>
  </si>
  <si>
    <t>Subsecretaria de Seguridad Social</t>
  </si>
  <si>
    <t>Infraestructura a cargo del presupuesto de Pasto Salud ESE</t>
  </si>
  <si>
    <t>Mòdelo implementado y funcionando en la red norte y sur</t>
  </si>
  <si>
    <t>Promover la implementaciòn del mòdelo de atenciòn en salud familiar en las IPS de la red occidente u oriente</t>
  </si>
  <si>
    <t xml:space="preserve"> Implementación  de  4  servicios amigables para atención en salud sexual y reproductiva dirigido a adolescentes y jóvenes en 4 IPS de la Red Pública</t>
  </si>
  <si>
    <t xml:space="preserve">Promover la implementaciòn de servicios amigables para jòvenes en 2 IPS de la red pùblica </t>
  </si>
  <si>
    <t>Anteproyecto de infraestructura Hospital ID aprobado por el IDSN . Actualización de tres proyectos, contratación de estudios de pre inversión de 4 proyectos de mejoramiento de la infraestructura: Centro de salud Lorenzo, San Vicente, Tamasagra y Gualmatan.
Construcción:  II Fase  Proyecto H. La Rosa, C.S. Sta. Bárbara,  II Etapa Catambuco</t>
  </si>
  <si>
    <t>195.761 afiliados Efectivos Activos en BDUA</t>
  </si>
  <si>
    <t xml:space="preserve">Cumplir con la normatividad vigente en cuanto a universalizaciòn y traslados </t>
  </si>
  <si>
    <t>Continuidad de la afiliación en el regimen subsidiado en el Municipio de Pasto.</t>
  </si>
  <si>
    <t>SGP- FOSYGA-ETESA-IDSN-R.FINANCIEROS</t>
  </si>
  <si>
    <t>Fortalecer  Operatividad e infraestructura del sector</t>
  </si>
  <si>
    <t>Garantizar el desarrollo de los procesos de apoyo y gestion en la SMS</t>
  </si>
  <si>
    <t>Cumplimiento de las actividades previstas en el POA 2011</t>
  </si>
  <si>
    <t>Cumplimiento POA 40%</t>
  </si>
  <si>
    <t>POA aprobado cumplido al 100%</t>
  </si>
  <si>
    <t>Subsecretaria de planeación y calidad-Oficina Juridica</t>
  </si>
  <si>
    <t>Apoyar la construcción del Hospital de baja complejidad 1D</t>
  </si>
  <si>
    <t xml:space="preserve">Entrega  de los estudios y diseños estructurales aprobados por el Ministerio de la Protecciòn Social </t>
  </si>
  <si>
    <t>Obtener aprobaciòn del Proyecto de Construcciòn Hospital ID para el municipio de Pasto y obtener la financiaciòn de los recursos de Regalías</t>
  </si>
  <si>
    <t>Construcción Hospital 1D</t>
  </si>
  <si>
    <t>Secretaría de Gestión Ambiental - Hacienda - Despacho.</t>
  </si>
  <si>
    <t>SGR - FONDO DE ADAPTACION</t>
  </si>
  <si>
    <t>Dirección de Plazas de Mercado</t>
  </si>
  <si>
    <t>Construcción de parque infantil barrio San Albano Municipio de Pasto.</t>
  </si>
  <si>
    <t xml:space="preserve">Secretaría de Infraestructura </t>
  </si>
  <si>
    <t>Mejoramiento de Parque El Tejar frente a Iglesia. Municipio de Pasto.</t>
  </si>
  <si>
    <t>Adecuación  mejoramiento de  parque barrio Versalles. Municipio de Pasto.</t>
  </si>
  <si>
    <t>Adecuación y mejoramiento Parque Arnulfo Guerrero comuna 3 de municipio de Pasto</t>
  </si>
  <si>
    <t>01 DE ENERO DE 2012</t>
  </si>
  <si>
    <t xml:space="preserve">Mantenimiento, mejoramiento, legalizacion de centros de ventas populares y mejoramiento a conjuntos monumentales de plazas y plazoletas </t>
  </si>
  <si>
    <t>Dirección de Espacio Público</t>
  </si>
  <si>
    <t>Mantenimiento de 63 Intersecciones Semaforizadas</t>
  </si>
  <si>
    <t>Porcentaje de Intersecciones semaforizadas operando</t>
  </si>
  <si>
    <t>En este programa se incluyen actividades encaminadas a la Seguridad Vial; que buscan reducir las tasas de accidentalidad, mortalidad y lesionados; donde se involucran los rubros preupuestales relacionados con personal operativo, técnico, apoyo, equipos, capacitación, bienestar social, divulgación entre otros; los cuales estan incluidos en el Presupuesto  de Gastos para la vigencia 2012</t>
  </si>
  <si>
    <t>Tasa de accidentalidad vial por cada 10.000 vehiculos.</t>
  </si>
  <si>
    <t>230 accidentes por cada 10.000 vehc.</t>
  </si>
  <si>
    <t>9,1 muertes por cada 100.000 habitantes</t>
  </si>
  <si>
    <t>246 lesionados por cada 100.000</t>
  </si>
  <si>
    <t>254.725 personas sensibilizadas</t>
  </si>
  <si>
    <t>14,5 Km/h</t>
  </si>
  <si>
    <t>30 Km/h</t>
  </si>
  <si>
    <t>31 Km/h</t>
  </si>
  <si>
    <t>41.094 estudiantes formados</t>
  </si>
  <si>
    <t>Demarcaración de vías urbanas</t>
  </si>
  <si>
    <t>Cantidad de metros cuadrados demarcados.</t>
  </si>
  <si>
    <t>17.850 m2</t>
  </si>
  <si>
    <t>40.200 m2</t>
  </si>
  <si>
    <t>Instalación de señales verticales y 5 tableros electrónicos informativos.</t>
  </si>
  <si>
    <t>637 señales</t>
  </si>
  <si>
    <t>400 señales</t>
  </si>
  <si>
    <t>Movilidad y accesibilidad segura en el Municipio de Pasto</t>
  </si>
  <si>
    <t>Secretaría de Tránsito y Transportes</t>
  </si>
  <si>
    <t>Secretaría de Planeación</t>
  </si>
  <si>
    <t>Generación, mejoramiento y/o mantenimiento de espacio público en el Municipio de Pasto.</t>
  </si>
  <si>
    <t>ND</t>
  </si>
  <si>
    <t>Compra de lote para Salón Cultural Mocondino Bajo Municipio de Pasto.</t>
  </si>
  <si>
    <t>Compra de predio para construcción de salón cultural vereda la Victoria- Corregimiento de Catambuco Municipio de Pasto.</t>
  </si>
  <si>
    <t>Construcción de salón cultural Barrio Portal Aranda Municipio de Pasto.</t>
  </si>
  <si>
    <t>Terminación de salón cultural Barrio Villas del Norte Municipio de Pasto.</t>
  </si>
  <si>
    <t>Compra de predio para construcción de salón cultural Barrio La Josefina Municipio de Pasto.</t>
  </si>
  <si>
    <t>Construcción salon cultural La Minga Municipio de Pasto.</t>
  </si>
  <si>
    <t>Suministro de materiales y mano de obra para construccion de salon cultural en la vereda Guadalupe del Corregimiento de Catambuco Municipio de Pasto.</t>
  </si>
  <si>
    <t>Suministro de materiales y mano de obra para construccion de salon cultural en la vereda Bajo Casanare  Corregimiento de el Socorro Municipio de Pasto.</t>
  </si>
  <si>
    <t>Construcción de salón cultural Barrio Nueva Aranda Municipio de Pasto.</t>
  </si>
  <si>
    <t>Construcción y acabados de salón cultural, Barrio San Carlos Municipio de Pasto.</t>
  </si>
  <si>
    <t>Mejoramiento de salón cultural, Barrio Rosal de Oriente Municipio de Pasto.</t>
  </si>
  <si>
    <t>Moradas culturales en el sector urbano y rural construidas y/o mejoradas</t>
  </si>
  <si>
    <t>Mantenimiento permanente de vías rurales.</t>
  </si>
  <si>
    <t>Kilómetros de vías rurales con mantenimiento permanente</t>
  </si>
  <si>
    <t xml:space="preserve">Mantenimiento de vía en el  sector de influencia del proyecto Las Piedras el Municipio de Pasto.  </t>
  </si>
  <si>
    <t xml:space="preserve">Adquisición de predios y ampliación de 500 mts de vías sector Tescual Medio. Vereda Tescual. Municipio de Pasto.     </t>
  </si>
  <si>
    <t>Cabildo</t>
  </si>
  <si>
    <t xml:space="preserve">Compra de predio pàra apertura de vía  Anganoy el Municipio de Pasto.  </t>
  </si>
  <si>
    <t xml:space="preserve">Compra de maquinaria para fabricar adoquín y compactador manual, para el Corregimiento de Catambuco el Municipio de Pasto.  </t>
  </si>
  <si>
    <t>Construcción gavión para estabilización de vía de la vereda La Esperanza. Corregimiento de El Socorro. Municipio de Pasto.</t>
  </si>
  <si>
    <t xml:space="preserve">Apertura de vía Vereda Mosquera corregimiento de Obonuco el Municipio de Pasto.  </t>
  </si>
  <si>
    <t xml:space="preserve">Pavimentación via principal de Buesaquillo Centro el Municipio de Pasto.  </t>
  </si>
  <si>
    <t xml:space="preserve">Adecuación camino ecológico (adecuación, muelle, mirador) Vereda Mojondinoy el Municipio de Pasto.  </t>
  </si>
  <si>
    <t xml:space="preserve">Mejoramiento camino ecológico (pasamanos, letreros, empalizado, canecas de basura, 4 miradores) Se beneficia el corregimiento Vereda El Carrizo el Municipio de Pasto.  </t>
  </si>
  <si>
    <t xml:space="preserve">Mejoramiento y Adecuación camino ecológico Vereda Bella Vista el Municipio de Pasto.  </t>
  </si>
  <si>
    <t xml:space="preserve">Apertura de vía para camino ecológico Veredas: Santa Isabel, Naranjal, Santa Lucía, Santa Teresita y Ramos el Municipio de Pasto.  </t>
  </si>
  <si>
    <t xml:space="preserve">Ampliación de vía en la vereda La Playa corregimiento de San Fernando el Municipio de Pasto.  </t>
  </si>
  <si>
    <t xml:space="preserve">Adecuación de anillo víal para evacuar tráfico pesado para el Corregimiento de Catambuco el Municipio de Pasto.  </t>
  </si>
  <si>
    <t>Pavimentación de vías, con prioridad en los accesos a las cabeceras corregimentales.</t>
  </si>
  <si>
    <t>Metros cuadrados de vías de acceso a las cabeceras corregimentales  y centros poblados pavimentados.</t>
  </si>
  <si>
    <t xml:space="preserve"> Pavimentación en asfalto de la vía de acceso al corregimiento de Jongovito del Municipio de Pasto. </t>
  </si>
  <si>
    <t xml:space="preserve">.-Pavimentación en asfalto de la vía  San Fernando - Cabrera Etapa II del Municipio de Pasto.    </t>
  </si>
  <si>
    <t>"Construcción participativa del Plan de Desarrollo del Municipio de Pasto 2012 - 2015.</t>
  </si>
  <si>
    <t>Despacho del Señor Alcalde - Secretaría de Planeación Municipal</t>
  </si>
  <si>
    <t>Secretaría de Planeación Municipal</t>
  </si>
  <si>
    <t>Impactos ambientales de la intervención en la carrera 27 mitigados</t>
  </si>
  <si>
    <t>Despacho del Señor Alcalde</t>
  </si>
  <si>
    <t>Porcentaje de proyectos de inversión  del municipio con veeduría</t>
  </si>
  <si>
    <t>Secretaría de Desarrollo Comunitario</t>
  </si>
  <si>
    <t>Se incluye $120 millones para la organización del VI Congreso Nacional de Ediles.</t>
  </si>
  <si>
    <t>Acuerdos institucionales que fortalezcan las iniciativas comunitarias estratégicas implementados</t>
  </si>
  <si>
    <t>Ajuste estructural al Plan de Ordenamiento Territorial "Pasto 2012: Realidad Posible" del Municipio de Pasto.</t>
  </si>
  <si>
    <t>Plan de Ordenamiento Territorial "Pasto 2012: Realidad posible".</t>
  </si>
  <si>
    <t>Formulación y desarrollo de instrumentos de ordenamiento territorial.</t>
  </si>
  <si>
    <t>Plan de Ordenamiento Territorial ajustado concertadamente en su componente estructural.</t>
  </si>
  <si>
    <t>Oficina de Planeación de Gestión Institucional</t>
  </si>
  <si>
    <t>Oficina Asesora de Control Interno</t>
  </si>
  <si>
    <t xml:space="preserve">Secretaría General </t>
  </si>
  <si>
    <t>Fortalecimiento del sistema de inventarios de bienes  muebles y equipos del Municipio de Pasto</t>
  </si>
  <si>
    <t xml:space="preserve">Levantamiento inventario documental del Archivo Central del Municipio de Pasto. </t>
  </si>
  <si>
    <t>Implementación de la estrategia de comunicación de los resultados de la gestión municipal</t>
  </si>
  <si>
    <t>Fortalecimiento de los sistemas y tecnologías de la información de la Alcaldía de Pasto.</t>
  </si>
  <si>
    <t>Incluye $100 millones como aporte del Municipio para el canal VERAZ TV</t>
  </si>
  <si>
    <t>Oficina de Comunicación Social</t>
  </si>
  <si>
    <t>Implementación de la estrategia de comunicación y publicidad de los resultados de la gestión municipal de Pasto.</t>
  </si>
  <si>
    <t>Fortalecimiento de la gestión tributaria y financiera del Municipio de Pasto.</t>
  </si>
  <si>
    <t>Realización de estudios y diseños de infraestructura y servicios públicos para el parque industrial del Municipio de Pasto.</t>
  </si>
  <si>
    <t>Mitigación de los impactos ambientales generados por la intervención física en la carrera 27 del Municipio de Pasto.</t>
  </si>
  <si>
    <t>Secretaría de Hacienda.</t>
  </si>
  <si>
    <t xml:space="preserve">Ampliar, organizar y fortalecer establecimientos e instituciones para la formación artístico cultural </t>
  </si>
  <si>
    <t>Personas formadas y cualificadas en las escuelas de formación cultural y artística.</t>
  </si>
  <si>
    <t>Implementación de la Escuela del Arte y la Cultura del Municipio de Pasto.</t>
  </si>
  <si>
    <t>Secretaría de Cultura</t>
  </si>
  <si>
    <t>Promover y estimular la investigación étnica en torno a la memoria y saberes tradicionales.</t>
  </si>
  <si>
    <t>Investigaciones en torno a la memoria y saberes tradicionales étnicas promovidas y estimuladas.</t>
  </si>
  <si>
    <t xml:space="preserve">Diseñar propuesta de bibliotecas públicas y programas de lectura en las diferentes moradas del municipio. </t>
  </si>
  <si>
    <t>Moradas culturales que implementan el programa de lectura.</t>
  </si>
  <si>
    <t>Publicar, promover y divulgar obras artísticas, literarias, audiovisuales y de investigación.</t>
  </si>
  <si>
    <t>Obras artísticas, literarias, audiovisuales y de investigación, publicadas, promovidas y divulgadas.</t>
  </si>
  <si>
    <t>Impulsar y fortalecer integralmente procesos masivos artísticos y culturales en marcha, sostenibles y que trasciendan lo local, Departamental, y Nacional</t>
  </si>
  <si>
    <t>Proceso masivos culturales y artísticos impulsados integralmente.</t>
  </si>
  <si>
    <t>Ejecutar proyectos priorizados por la comunidad en el proceso de presupuestación participativa CABILDOS 2011</t>
  </si>
  <si>
    <t>Proyectos priorizados , que fueron aprobados en el proceso de CABILDOS</t>
  </si>
  <si>
    <t>Realizar y apoyar encuentros y procesos artísticos y culturales con énfasis en lo alternativo y contemporáneo.</t>
  </si>
  <si>
    <t>Encuentros artísticos y culturales con énfasis en el arte alternativo y contemporáneo apoyados.</t>
  </si>
  <si>
    <t>Procesos de intercambio cultural y artístico que promuevan y fomenten la cultura local en el ámbito global realizados.</t>
  </si>
  <si>
    <t>Fortalecer el Concurso de Música Campesina.</t>
  </si>
  <si>
    <t>Cultores,   artistas o grupos  artísticos pastusos de trayectoria apoyados para que participen en eventos culturales de carácter nacional o internacional</t>
  </si>
  <si>
    <t>Concursos de Música campesina realizados</t>
  </si>
  <si>
    <t>Fortalecer las fiestas tradicionales de la cultura popular.</t>
  </si>
  <si>
    <t>Fiestas tradicionales de la cultura popular fortalecidos.</t>
  </si>
  <si>
    <t>Implementar recorridos eco-turísticos culturales</t>
  </si>
  <si>
    <t>Recorridos eco-turísticos culturales implementados.</t>
  </si>
  <si>
    <t xml:space="preserve">Ampliar la inclusión al régimen de seguridad social de cultores, artistas y artesanos. </t>
  </si>
  <si>
    <t xml:space="preserve">Cultores, artistas y/o artesanos incluidos en el  sistema de seguridad social. </t>
  </si>
  <si>
    <t>Fortalecer acciones colectivas  para la apropiación, valoración y respeto de lo público,  convivencia solidaria, valores universales e identidad.</t>
  </si>
  <si>
    <t>Mejorar los comportamientos ciudadanos con respecto a  autorregulación, corresponsabilidad y convivencia pacífica.</t>
  </si>
  <si>
    <t>Porcentaje de mejoramiento del comportamiento ciudadanos respecto a  autorregulación, corresponsabilidad y convivencia pacífica.</t>
  </si>
  <si>
    <t>Fortalecimiento de la cultura ciudadana en el Municipio de Pasto.</t>
  </si>
  <si>
    <t>Relación de gastos de funcionamiento sobre ingresos corriente de libre destinación.</t>
  </si>
  <si>
    <t>53%(1)</t>
  </si>
  <si>
    <t>(1). Valor a 31 de diciembre de 2010.</t>
  </si>
  <si>
    <t>&lt;53%</t>
  </si>
  <si>
    <t>Kilómetros de redes de acueducto construidos, optimizados y mejorados sector rural y suburbano</t>
  </si>
  <si>
    <t xml:space="preserve">Apoyar en la organización y promoción del Carnaval de Negros y Blancos a nivel regional, nacional e internacional, priorización de las lineas de acción del Plan Especial de Salvaguardia </t>
  </si>
  <si>
    <t>Apoyar la organización el Carnaval de Negros y Blancos en la versión 2012</t>
  </si>
  <si>
    <t>Carnavales de Negros y Blancos apoyados  en su realización en el marco del Plan Especial de Salvaguarda.</t>
  </si>
  <si>
    <t>• Mincultra, Ecopetrol, Comcel, Unico, Biomax, Bancolombia, Banco Sudameris, Bamco De Occidente, Banco Davivienda, Emssanar, Inversiones Visonarias , Ron Viejo De Caldas, Alkosto Colpatria, Postobon , Gobernación De Nariño Y Otras</t>
  </si>
  <si>
    <t>Realización del Carnaval de Negros y Blancos - versión 2012</t>
  </si>
  <si>
    <t>CORPOCARNAVAL</t>
  </si>
  <si>
    <t>Mejoramiento de vivienda de interés prioritario para población vulnerable en el casco Urbano del Municipio de Pasto.</t>
  </si>
  <si>
    <t>Construcción de vivienda de interés prioritario y social, desarrollo de la primera etapa del Macroproyecto TESCUAL dirigido a población vulnerable, desplazada y en situación de riesgo a desarrollarse en el casco Urbano del Municipio de Pasto</t>
  </si>
  <si>
    <t>Mejoramiento de vivienda de interés prioritario para población vulnerable en el sector Rural del Municipio de Pasto.</t>
  </si>
  <si>
    <t>Construcción de vivienda de interés prioritario para población vulnerable a desarrollarse en el sector Rural del Municipio de Pasto.</t>
  </si>
  <si>
    <t>Mejoramiento de vivienda para población en condición de desplazamiento en el  Municipio de Pasto.</t>
  </si>
  <si>
    <t>Construcción de  viviendas para población en condición de desplazamiento en el  Municipio de Pasto.  Proyecto  Rincón de Oriente</t>
  </si>
  <si>
    <t>COSTO PROYECTO</t>
  </si>
  <si>
    <t>FUENTES DE FINANCIACION</t>
  </si>
  <si>
    <t>EJECUCIÓN</t>
  </si>
  <si>
    <t>Agua pot</t>
  </si>
  <si>
    <r>
      <rPr>
        <b/>
        <sz val="16"/>
        <rFont val="Arial"/>
        <family val="2"/>
      </rPr>
      <t>NOTA</t>
    </r>
    <r>
      <rPr>
        <sz val="16"/>
        <rFont val="Arial"/>
        <family val="2"/>
      </rPr>
      <t xml:space="preserve">: El Instituto Municipal de Valorización no presenta POAI para la vigencia 2012, puesto que según oficio suscrito por Carlos Andrés Melo - Director, no disponen de recursos para nuevos proyectos. Lo asignado está orientado a pago de servicio de deuda OPTC y funcionamiento del INVAP.     </t>
    </r>
  </si>
  <si>
    <t>Implementación del Sistema Estartégico de Transporte público Colectivo</t>
  </si>
  <si>
    <t>Porcentaje de avance en la implementación del SETPC</t>
  </si>
  <si>
    <t>Implementación del Sistema Estrategico de Transporte Público Colectivo del Municipio de Pasto</t>
  </si>
  <si>
    <t>AVANTE</t>
  </si>
  <si>
    <t>Secretaría de Agricultura - Desarrollo Económico y productividad</t>
  </si>
  <si>
    <t>Terminacion  de los proyectos de construcciòn:   II Fase  Proyecto H. La Rosa, C.S. Sta. Bárbara,  II Etapa Catambuco</t>
  </si>
  <si>
    <t>Comunidad sensibilizada en el uso racional del recurso hídrico para consumo humano.</t>
  </si>
  <si>
    <t>Estategia del gobierno nacional para la superacion de la pobreza extrema, a traves de las 9 dimesniones y 45 logros.</t>
  </si>
  <si>
    <t>Fecha de Inicio del proyecto</t>
  </si>
  <si>
    <t>Fecha de terminación del proyecto</t>
  </si>
  <si>
    <t>IMPLEMENTACION DEL SISTEMA ESTRATEGICO DE TRANSPORTE PUBLICO  SETP PARA LA CIUDAD DE PASTO CONPES 3549</t>
  </si>
  <si>
    <t>Año 2010</t>
  </si>
  <si>
    <t>Año 2016</t>
  </si>
  <si>
    <t>GERENTE GENERAL UAE DEL SETP DE PASTO AVANTE</t>
  </si>
  <si>
    <t>Los componentes del SETP son los determinados en el documento CONPES 3549 del Sistema Estrategico de Transporte Publico para la ciudad de Pasto a Ejecutarse entre el año 2010 y 2016. Los valores de cada proyecto son los presupuestados para la vigencia 2012 pero algunos proyectos se terminan de ejecutar en el año 2013 especialmente las obras principales como corredor Cra. 27 y 19 y la implementaciòn de otros componentes como la tecnologia del sistema que se implementa por etapas hasta el año 2016</t>
  </si>
  <si>
    <t>INFRAESTRUCTURA VIAL SETP  VIAS CON SERVICIOS PUBLICOS -T1-</t>
  </si>
  <si>
    <t>T1. Cra 27 entre Av. Panamericana y Cll 24 sector la  Milagrosa</t>
  </si>
  <si>
    <t>En el año 2012 se incluye pago de Estudios y Diseños e inicio de Construcción de obra .Se  programa en conjunto con EMPOPASTO y BID</t>
  </si>
  <si>
    <t>T1. Cr 27 conexión Cr 29 sector la Milagrosa entra por Cll 22 y une sector Barrio Buenos Aires - San Albano Av Aranda</t>
  </si>
  <si>
    <t>Se relaciona con ejecución de un tramo del Corredor Cra. 27 ubicado en Av Aranda tramo de 500Mts de calzada derecha subiendo en Av San Juan de Pasto que llega a Piscina de Aranda .</t>
  </si>
  <si>
    <t>T1. Cra 19 (Av Américas) entre Cll 17 - Cll 22 Inters.Av. Colombia Av Santander P.Periodistas.</t>
  </si>
  <si>
    <t>Comprende Pago Final de Estudios y Diseños e inicio de Construcción de Obra. Se  programa en conjunto con EMPOPASTO y BID</t>
  </si>
  <si>
    <t>T1. Cll 20 cruce a feretería Argenitina - Churo entre Cra 19 y Cra 32 (Obelisco Av Estudiantes Acceso Cl. 21 Hospìtal Infantil)</t>
  </si>
  <si>
    <t>Comprende Pago Final de Estudios y Diseños e inicio de Construcción de Obra de tramo entre Cra. 30 y Cra. 32 hasta Cl.21 por hospital Infantil. Se  programa en conjunto con EMPOPASTO y BID</t>
  </si>
  <si>
    <t>Calle 18 ( ave. IDEMA)  entre carrera 3 ( acceso B. Lorenzo)y carrera 14 (continuación Avenida Champagñat)</t>
  </si>
  <si>
    <t>Comprende Pago Final de Estudios y Diseños e inicio de Construcción de Obra de tramo Ave. IDEMA en doble calzada. Se  programa en conjunto con EMPOPASTO y BID</t>
  </si>
  <si>
    <t>T1. Cll 17 entre Cra 27  y Cra 22 (Cll angosta)</t>
  </si>
  <si>
    <t xml:space="preserve">Comprende Pago Final de Estudios y Diseños </t>
  </si>
  <si>
    <t>T1. Cll 16 entre Cra 22 (Cll Angosta ) y Hospital San Pedro (Cra 43)</t>
  </si>
  <si>
    <t>Comprende Pago Final de Estudios y Diseños e inicio de Construcción de Obra de tramo entre Av Panamericana y Cl.30 Se  programa en conjunto con EMPOPASTO y BID</t>
  </si>
  <si>
    <t>T1. Cll 6 Sur Desde Cra 26 (Av Mijitayo) y Cra 22D Sector Tamasagra</t>
  </si>
  <si>
    <t xml:space="preserve">T1. Cra 22D (Tamasagra) desde Cll 6Sur (Sumatambo) y Cra 22B Av Panamericana </t>
  </si>
  <si>
    <t>T1. Av Chile desde Av IDEMA hasta Cll 22</t>
  </si>
  <si>
    <t>Comprende Construcción de Obra. Se  programa en conjunto con EMPOPASTO y BID</t>
  </si>
  <si>
    <t>T1. Cll 12 desde Moinos Narño salida al Sur Chapal</t>
  </si>
  <si>
    <t>T1. Av Bavaria desde intersección Hospital departamental a vía Alkosto El Olivo - Rincón del paraiso Centenario</t>
  </si>
  <si>
    <t>T1. Av Panamericana. Paralelas tramo 7 entre Éxito y San Miguel. Primer tramo Pasto Llantas - San Miguel. Segundo tramo Bachué - Cyrgo</t>
  </si>
  <si>
    <t>T1. Apertura villa San Rafael- Mariluz continuación   Cr 42 desde Cll 11A hasta Cll 9 (Urb. Veracruz)</t>
  </si>
  <si>
    <t xml:space="preserve">T1. Avenida Panamericana Cll 22 Sector Caracha-Molinos Nariño </t>
  </si>
  <si>
    <t>Comprende Construcción de Obra</t>
  </si>
  <si>
    <t>T1. Via Cementerio Urbanización Juan Pablo II - Ciudadela educativa Av Aranda San Juan de Pasto Conpes 3682</t>
  </si>
  <si>
    <t>T1. Acceso a Catambuco paralela a Parque Central Conpes 3682</t>
  </si>
  <si>
    <t>INFRAESTRUCTURA VIAL SETP  VIAS DE MANTENIMIENTO - REHABILITACIONES -T2-</t>
  </si>
  <si>
    <t>T2-3 Cll 11 entre Cr 26 y Cr 22F</t>
  </si>
  <si>
    <t xml:space="preserve">Obra de rehabilitaciòn </t>
  </si>
  <si>
    <t>T2-8 Cll 21B entre Cr 4 y Cr 6 sector santa Barbara</t>
  </si>
  <si>
    <t>T2-9 Cll 21 entre Cr 9 y Cll 6 sector Parque Bolivar</t>
  </si>
  <si>
    <t>T2-10 Cll 21C entre Cr 6 y Cr 8Este Mercedario</t>
  </si>
  <si>
    <t>T2-11 Cr 8 Este entre Cll 21c y 21B acceso santa Barbara Villaflor</t>
  </si>
  <si>
    <t>T2-12 Cll 22 Avenida colombia entre Cr 14 y Cr 19</t>
  </si>
  <si>
    <t>T2-15 Cr 36 (hoy Cra, 33 )entre Cll 6 y Cll 8 este sector CAM-Anganoy</t>
  </si>
  <si>
    <t>T2-16 Cll 8 Este entre Cr 26 y carrea 36, respaldo alcaldia de Pasto</t>
  </si>
  <si>
    <t>T2-19 Cr 4 entre Cll 16 y Diagonal 16C Miraflores</t>
  </si>
  <si>
    <t>T2-23 Cr 2 entre diagona 16 B. 12 de Octubre y Cll 14 sector Chambu</t>
  </si>
  <si>
    <t>T2-24 Cr 1 este entre Cll 11Cy 14 barrio Chambu</t>
  </si>
  <si>
    <t>T2-25 Cll 11C entre Cr 1 este y 3 este</t>
  </si>
  <si>
    <t>T2-26 Cll 12B entre Cr 3 este-corredores adjuntos altos de Chapalito</t>
  </si>
  <si>
    <t>T2-29 Cr 32 entre Cll 20 y Cll 15</t>
  </si>
  <si>
    <t>T2-31 Cr 21A entre Cll 15 y 17 sector Amorel Centro, incluye Cll 16 entre Cll 21 y 22</t>
  </si>
  <si>
    <t>T2-32 Cll 17 entre Cr 14 y 11 y de conexión con Cll 18A (Champagñat Cl.11 )</t>
  </si>
  <si>
    <t>SUBTOTAL  VIAS T2</t>
  </si>
  <si>
    <t>INFRAESTRUCTURA VIAL SETP - INTERSECCIONES-</t>
  </si>
  <si>
    <t>Av Panamericana Paso por pasto Cll 18 Banderas</t>
  </si>
  <si>
    <t>Convenio Departamento de Nariño . Muniocipio a traves de Avante aporta $ 6.000 Mlls e Interventoria de la Obra</t>
  </si>
  <si>
    <t>Cra 4 Av Panamerica Salida al Sur</t>
  </si>
  <si>
    <t>Construcciòn</t>
  </si>
  <si>
    <t xml:space="preserve">Av Panamericana Cll 22 sector Caracha </t>
  </si>
  <si>
    <t xml:space="preserve">Estudios y Diseños </t>
  </si>
  <si>
    <t xml:space="preserve">SUBTOTAL INTERSECCIONES </t>
  </si>
  <si>
    <t xml:space="preserve">PREDIOS PARA VIAS DEL SETP </t>
  </si>
  <si>
    <t>PREDIOS PARA VIA  Cra 27 entre Av. Panamericana y Cll 24 sector la  Milagrosa</t>
  </si>
  <si>
    <t>Adquisiciones Prediales</t>
  </si>
  <si>
    <t>PREDIOS PARA VIA  Cra 19 (Av Américas) entre Cll 17 - Cll 22 Inters.Av. Colombia Av Santander P.Periodistas.</t>
  </si>
  <si>
    <t>PREDIOS PARA VIA  Cll 16 entre Cra 22 (Cll Angosta ) y Hospital San Pedro (Cra 43)</t>
  </si>
  <si>
    <t>SUBTOTAL PREDIOS PARA VIAS  T1</t>
  </si>
  <si>
    <t xml:space="preserve">OTROS COMPONENTES DEL SETP SEGÚN CONPES </t>
  </si>
  <si>
    <t xml:space="preserve">TERMINALES </t>
  </si>
  <si>
    <t>Adquisiciones prediales y Diseños</t>
  </si>
  <si>
    <t xml:space="preserve">CAMIS </t>
  </si>
  <si>
    <t>CENTRO HISTORICO</t>
  </si>
  <si>
    <t>Estudios Complementarios si se requieren</t>
  </si>
  <si>
    <t>GESTION DE FLOTA</t>
  </si>
  <si>
    <t xml:space="preserve">Tecnologia del Sistema con direccionamiento de DNP. Mintransporte </t>
  </si>
  <si>
    <t>SEMAFORIZACION</t>
  </si>
  <si>
    <t>SEÑALETICA</t>
  </si>
  <si>
    <t xml:space="preserve">GERENCIA DE PROYECTO </t>
  </si>
  <si>
    <t>Apoyo tecnico para desarrollar el proyecto en la vigencia 2012</t>
  </si>
  <si>
    <t>SUBTOTAL OTROS COMPONENTES DEL SETP</t>
  </si>
  <si>
    <t>SUBPROYECTOS</t>
  </si>
  <si>
    <t>53% del Vr. con credito con cargo vigencias futuras Nación y Municipio del SETP hasta año 2016 y 34% del valor con aportes de la Nación 2012 cofinanciación SETP</t>
  </si>
  <si>
    <t>GRAN TOTAL</t>
  </si>
  <si>
    <t>Porcentaje de avance en la implementación de la Escuela de formación</t>
  </si>
  <si>
    <t>Porcentaje de implementación de los semilleros de liderazgo</t>
  </si>
  <si>
    <t xml:space="preserve">JAL capacitadas </t>
  </si>
  <si>
    <t>Organización VI Congreso Nacional de Ediles en Pasto.</t>
  </si>
  <si>
    <t>Porcentaje de población escolarizada formados en competencias de tránsito.</t>
  </si>
  <si>
    <t>Cantidad de metros cuadrados demarcados; señalesverticales instaladas</t>
  </si>
  <si>
    <t>Construcción de Segunda Fase de Parque bariio La Aurora. Municipio de Pasto.</t>
  </si>
  <si>
    <t>Nacion</t>
  </si>
  <si>
    <t>12,5 Km/h</t>
  </si>
  <si>
    <t>8,1 muertes por cada 100.000 habitantes</t>
  </si>
  <si>
    <t>Secretario de TT</t>
  </si>
  <si>
    <t>Red de hogares de paso en la modalidad familiar para la protección de niños, niñas y adolescentes que lo requieran conformada.</t>
  </si>
  <si>
    <t>SISBEN actualizado y en funcionamiento</t>
  </si>
  <si>
    <t>Consejo Territorial de Planeación actualizado y fortalecido.</t>
  </si>
  <si>
    <t>EQUIPAMENTO MUNICIPAL</t>
  </si>
  <si>
    <t>Fortalecimiento del Sistema de Contratación Municipal</t>
  </si>
  <si>
    <t>Departamento de Contratación</t>
  </si>
  <si>
    <t>Implementación del Plan de capacitación,  bienestar sociel e incentivos  para el personal de la Alcaldía de Pasto.</t>
  </si>
  <si>
    <r>
      <t xml:space="preserve">Mantenimiento y funcionamiento del centro de bienestar animal - Coso y perrera - Municipio de Pasto. </t>
    </r>
    <r>
      <rPr>
        <b/>
        <sz val="10"/>
        <color rgb="FFFF0000"/>
        <rFont val="Arial"/>
        <family val="2"/>
      </rPr>
      <t>2012520010036</t>
    </r>
  </si>
  <si>
    <r>
      <t xml:space="preserve">Fortalecimiento a restaurantes escolares de instituciones y centros educativos publicos del Municipio de Pasto. </t>
    </r>
    <r>
      <rPr>
        <b/>
        <sz val="10"/>
        <color rgb="FFFF0000"/>
        <rFont val="Arial"/>
        <family val="2"/>
      </rPr>
      <t>2012520010042</t>
    </r>
  </si>
  <si>
    <t>Empresas y otros.</t>
  </si>
  <si>
    <t>Diseño e implementación de un plan estratégico de tecnología informatica</t>
  </si>
  <si>
    <t>Plan estratégico de tecnología informatica iseñado e implementado.</t>
  </si>
  <si>
    <t>Adecuación de parque  Barrio Santa Mónica</t>
  </si>
  <si>
    <t xml:space="preserve">Costos del sector educativo </t>
  </si>
  <si>
    <t xml:space="preserve">Administracion contratada del servicio educativo  </t>
  </si>
  <si>
    <t xml:space="preserve">Fortalecimiento de la operatividad administrativa de la Secretaría Municipal de Salud. Año 2012. </t>
  </si>
  <si>
    <r>
      <rPr>
        <sz val="12"/>
        <rFont val="Arial"/>
        <family val="2"/>
      </rPr>
      <t>Implementación de un plan para mejorar la seguridad vial en el Municipio de Pasto</t>
    </r>
    <r>
      <rPr>
        <b/>
        <sz val="12"/>
        <rFont val="Arial"/>
        <family val="2"/>
      </rPr>
      <t>.</t>
    </r>
  </si>
  <si>
    <t xml:space="preserve">Asesoria en la realizacion de estudios de preinversión, procesos de contratación y ejecución de proyectos de mejoramiento y o construcción de parques y zonas verdes en el área urbana y rural de Pasto. </t>
  </si>
  <si>
    <r>
      <t xml:space="preserve">Proteccion, recuperacion y/o mejoramiento del espacio público en el Municipio de Pasto. </t>
    </r>
    <r>
      <rPr>
        <sz val="12"/>
        <rFont val="Arial"/>
        <family val="2"/>
      </rPr>
      <t xml:space="preserve">
</t>
    </r>
  </si>
  <si>
    <t xml:space="preserve">Apoyo profesional, técnico y logístico para la formulación y ejecución de proyectos de infraestructura vial urbana del Municipio de Pasto.  </t>
  </si>
  <si>
    <t xml:space="preserve">Mejoramiento de la transitabilidad en concreto rígido, asfáltico, adoquín y material de afirmado de las vías urbanas del Municipio de Pasto. </t>
  </si>
  <si>
    <t xml:space="preserve">Apoyo profesional y técnico para el desarrollo de los proyectos de obras eléctricas del Municipio de Pasto. </t>
  </si>
  <si>
    <t xml:space="preserve">Apoyo profesional, técnico y logístico para la formulación y ejecución de proyectos de infraestructura vial rural del Municipio de Pasto.  </t>
  </si>
  <si>
    <t xml:space="preserve">Construcción de puentes en concreto reforzado corregimiento de El Encano Municipio de Pasto, en la vía San José Santa Teresita en el K7+300 y K10+600. </t>
  </si>
  <si>
    <t xml:space="preserve">Mejoramiento de la convivencia ciudadna en el Municipio de Pasto. </t>
  </si>
  <si>
    <t xml:space="preserve">Niños, niñas y adolescentes felices en el marco de una familia protectora de sus derechos. Fase I. Municipio de Pasto.  </t>
  </si>
  <si>
    <t>Operatividad y fortalecimiento del Observatorio del Delito del Municipio de Pasto.</t>
  </si>
  <si>
    <t>Operatividad y fortalecimiento del fondo de seguridad y convivencia del municipio de Pasto.</t>
  </si>
  <si>
    <t xml:space="preserve">Creacion y funcionamiento de hogares de paso en el Municipio de Pasto. </t>
  </si>
  <si>
    <t xml:space="preserve">Fortalecimiento de Casa de Justicia y del Centro de Conciliacion del Municipio de Pasto. </t>
  </si>
  <si>
    <t xml:space="preserve">Control, vigilancia y aplicación de normas urbanisticas y ambientales para mejorar la convivencia en el Municipio de Pasto 2012. </t>
  </si>
  <si>
    <t xml:space="preserve">Mejoramiento en la operatividad de las plazas de mercado del Municipio de Pasto. </t>
  </si>
  <si>
    <t xml:space="preserve">Asistencia Técnica a Pequeños Productores del Municipio de Pasto.  </t>
  </si>
  <si>
    <t xml:space="preserve">Establecimiento de unidades horticulas (lechuga, repollo, cebolla junca y arveja) para poblacion en situacion de desplazamiento del municipio de Pasto. </t>
  </si>
  <si>
    <t>Apoyo al fortalecimiento empresarial del Municipio de Pasto.</t>
  </si>
  <si>
    <t xml:space="preserve">Planificación y gestión pública para el fortalecimiento del turismo en el Municipio de Pasto.   </t>
  </si>
  <si>
    <t xml:space="preserve">Educación ambiental pertinente.  Municpio de Pasto. </t>
  </si>
  <si>
    <t xml:space="preserve">Producción de material vegetal: la sostenibilidad y el fortalecimiento del vivero municipal de Pasto. 2012. </t>
  </si>
  <si>
    <t>Mejoramiento de la gestión integral de los resíduos sólidos generados en el Municipio de Pasto.</t>
  </si>
  <si>
    <t xml:space="preserve">Mitigación de la descontaminación del río Pasto en el Municipio de Pasto. </t>
  </si>
  <si>
    <t xml:space="preserve">Fortalecimiento del liderazgo y de la particpación comunitaria en el Municipio de Pasto. </t>
  </si>
  <si>
    <t xml:space="preserve">Ajuste y fortalecimiento en la implementación del Sistema de Seguimiento a los resultados de la gestión pública y del BPIM del Municipio de Pasto. </t>
  </si>
  <si>
    <t xml:space="preserve">Mantenimiento y seguimiento a la implementación y certificación del sistema integrado de gestión - MECI y calidad - del Municipio de Pasto. </t>
  </si>
  <si>
    <t>Fortalecimiento a la implementacion y actualizacion de la estratificacion socioeconomica el municipio de Pasto – vigencia 2012</t>
  </si>
  <si>
    <t xml:space="preserve">Operatividad y fortalecimiento del sistema de identificación, selección y clasificación de potenciales beneficiarios a programas sociales del Estado en el Municipio de Pasto.
</t>
  </si>
  <si>
    <t>Consultoría, interventoría y apoyo técnico para la ejecución de obras de electrificación rural en el municipio de Pasto.</t>
  </si>
  <si>
    <t xml:space="preserve">Apoyo profesional, técnico y logístico para la formulación y ejecución de proyectos de infraestructura deportiva del Municipio de Pasto. vigencia 2012. </t>
  </si>
  <si>
    <r>
      <t xml:space="preserve">Apoyo profesional tecnico y logistico para el desarrollo de proyectos culturales en el area urbana y rural del municipio de Pasto. </t>
    </r>
    <r>
      <rPr>
        <b/>
        <sz val="11"/>
        <rFont val="Arial"/>
        <family val="2"/>
      </rPr>
      <t>2012520010018</t>
    </r>
  </si>
  <si>
    <t>Fomento de la convivencia ciudadana en el Municipio de Pasto.</t>
  </si>
  <si>
    <t xml:space="preserve">Asistencia Integral de las emergencias en el Municipio de Pasto. </t>
  </si>
  <si>
    <t xml:space="preserve">Gestión Integral del Riesgo en el Municipio de Pasto. Vigencia 2012. </t>
  </si>
  <si>
    <t xml:space="preserve">Fortalecimiento del proceso de atención a la población en situación de discapacidad del Municipio de Pasto. </t>
  </si>
  <si>
    <t>Apoyo a población en situación de calle e indegencia - Una oportunidad para una mejor calidad de vida en el Municipio de Pasto.</t>
  </si>
  <si>
    <t xml:space="preserve">Fortalecimiento del programa de Familias del Municipio de Pasto. </t>
  </si>
  <si>
    <t xml:space="preserve">Apoyo a población vulnerable en situación de emergencia social en el Municipio de Pasto. </t>
  </si>
  <si>
    <t xml:space="preserve">Atención y orientación a población en situación de desplazamiento forzado y a víctimas del conflicto armado. Municipio de Pasto. </t>
  </si>
</sst>
</file>

<file path=xl/styles.xml><?xml version="1.0" encoding="utf-8"?>
<styleSheet xmlns="http://schemas.openxmlformats.org/spreadsheetml/2006/main">
  <numFmts count="22">
    <numFmt numFmtId="6" formatCode="&quot;$&quot;\ #,##0_);[Red]\(&quot;$&quot;\ #,##0\)"/>
    <numFmt numFmtId="43" formatCode="_(* #,##0.00_);_(* \(#,##0.00\);_(* &quot;-&quot;??_);_(@_)"/>
    <numFmt numFmtId="164" formatCode="_ &quot;$&quot;\ * #,##0.00_ ;_ &quot;$&quot;\ * \-#,##0.00_ ;_ &quot;$&quot;\ * &quot;-&quot;??_ ;_ @_ "/>
    <numFmt numFmtId="165" formatCode="_ * #,##0.00_ ;_ * \-#,##0.00_ ;_ * &quot;-&quot;??_ ;_ @_ "/>
    <numFmt numFmtId="166" formatCode="_ * #,##0_ ;_ * \-#,##0_ ;_ * &quot;-&quot;??_ ;_ @_ "/>
    <numFmt numFmtId="167" formatCode="#,##0.0"/>
    <numFmt numFmtId="168" formatCode="[$$-240A]\ #,##0.00"/>
    <numFmt numFmtId="169" formatCode="0.0%"/>
    <numFmt numFmtId="170" formatCode="[$-C0A]d\-mmm\-yy;@"/>
    <numFmt numFmtId="171" formatCode="[$$-240A]\ #,##0"/>
    <numFmt numFmtId="172" formatCode="&quot;$&quot;\ #,##0"/>
    <numFmt numFmtId="173" formatCode="_-* #,##0\ _€_-;\-* #,##0\ _€_-;_-* &quot;-&quot;??\ _€_-;_-@_-"/>
    <numFmt numFmtId="174" formatCode="_-* #,##0.0\ _€_-;\-* #,##0.0\ _€_-;_-* &quot;-&quot;??\ _€_-;_-@_-"/>
    <numFmt numFmtId="175" formatCode="#,##0.00\ _€;[Red]#,##0.00\ _€"/>
    <numFmt numFmtId="176" formatCode="#,##0;[Red]#,##0"/>
    <numFmt numFmtId="177" formatCode="#,##0.0;[Red]#,##0.0"/>
    <numFmt numFmtId="178" formatCode="d/mm/yyyy;@"/>
    <numFmt numFmtId="179" formatCode="#,##0.00;[Red]#,##0.00"/>
    <numFmt numFmtId="180" formatCode="dd/mm/yyyy;@"/>
    <numFmt numFmtId="181" formatCode="&quot;$&quot;#,##0"/>
    <numFmt numFmtId="182" formatCode="dd/mm/yy;@"/>
    <numFmt numFmtId="183" formatCode="[$-C0A]dd\-mmm\-yy;@"/>
  </numFmts>
  <fonts count="59">
    <font>
      <sz val="10"/>
      <name val="Arial"/>
    </font>
    <font>
      <sz val="11"/>
      <color theme="1"/>
      <name val="Calibri"/>
      <family val="2"/>
      <scheme val="minor"/>
    </font>
    <font>
      <sz val="10"/>
      <name val="Arial"/>
      <family val="2"/>
    </font>
    <font>
      <sz val="8"/>
      <name val="Arial"/>
      <family val="2"/>
    </font>
    <font>
      <b/>
      <sz val="12"/>
      <name val="Arial"/>
      <family val="2"/>
    </font>
    <font>
      <b/>
      <sz val="10"/>
      <name val="Arial"/>
      <family val="2"/>
    </font>
    <font>
      <sz val="10"/>
      <name val="Arial"/>
      <family val="2"/>
    </font>
    <font>
      <b/>
      <sz val="14"/>
      <name val="Arial"/>
      <family val="2"/>
    </font>
    <font>
      <sz val="14"/>
      <name val="Arial"/>
      <family val="2"/>
    </font>
    <font>
      <sz val="9"/>
      <name val="Arial"/>
      <family val="2"/>
    </font>
    <font>
      <sz val="12"/>
      <name val="Arial"/>
      <family val="2"/>
    </font>
    <font>
      <sz val="11"/>
      <name val="Arial"/>
      <family val="2"/>
    </font>
    <font>
      <b/>
      <sz val="16"/>
      <name val="Arial"/>
      <family val="2"/>
    </font>
    <font>
      <b/>
      <sz val="8"/>
      <name val="Arial"/>
      <family val="2"/>
    </font>
    <font>
      <b/>
      <sz val="9"/>
      <name val="Arial"/>
      <family val="2"/>
    </font>
    <font>
      <sz val="16"/>
      <name val="Arial"/>
      <family val="2"/>
    </font>
    <font>
      <b/>
      <sz val="11"/>
      <name val="Arial"/>
      <family val="2"/>
    </font>
    <font>
      <sz val="10"/>
      <color indexed="8"/>
      <name val="Arial"/>
      <family val="2"/>
    </font>
    <font>
      <b/>
      <sz val="14"/>
      <color indexed="9"/>
      <name val="Albertus (W1)"/>
    </font>
    <font>
      <b/>
      <sz val="16"/>
      <name val="Albertus (W1)"/>
      <family val="2"/>
    </font>
    <font>
      <sz val="12"/>
      <name val="Century Gothic"/>
      <family val="2"/>
    </font>
    <font>
      <sz val="18"/>
      <name val="Arial"/>
      <family val="2"/>
    </font>
    <font>
      <b/>
      <sz val="9"/>
      <color indexed="81"/>
      <name val="Tahoma"/>
      <family val="2"/>
    </font>
    <font>
      <b/>
      <sz val="12"/>
      <color indexed="9"/>
      <name val="Arial"/>
      <family val="2"/>
    </font>
    <font>
      <sz val="20"/>
      <name val="Arial"/>
      <family val="2"/>
    </font>
    <font>
      <sz val="12"/>
      <color indexed="8"/>
      <name val="Arial"/>
      <family val="2"/>
    </font>
    <font>
      <b/>
      <sz val="12"/>
      <color indexed="8"/>
      <name val="Arial"/>
      <family val="2"/>
    </font>
    <font>
      <sz val="11"/>
      <color indexed="8"/>
      <name val="Arial"/>
      <family val="2"/>
    </font>
    <font>
      <b/>
      <sz val="10"/>
      <color indexed="10"/>
      <name val="Arial"/>
      <family val="2"/>
    </font>
    <font>
      <b/>
      <sz val="16"/>
      <color indexed="9"/>
      <name val="Arial"/>
      <family val="2"/>
    </font>
    <font>
      <b/>
      <sz val="18"/>
      <name val="Arial"/>
      <family val="2"/>
    </font>
    <font>
      <sz val="12"/>
      <name val="Verdana"/>
      <family val="2"/>
    </font>
    <font>
      <sz val="16"/>
      <name val="Verdana"/>
      <family val="2"/>
    </font>
    <font>
      <sz val="12"/>
      <color indexed="81"/>
      <name val="Tahoma"/>
      <family val="2"/>
    </font>
    <font>
      <sz val="14"/>
      <color indexed="8"/>
      <name val="Arial"/>
      <family val="2"/>
    </font>
    <font>
      <sz val="16"/>
      <color indexed="8"/>
      <name val="Arial"/>
      <family val="2"/>
    </font>
    <font>
      <sz val="16"/>
      <name val="Times New Roman"/>
      <family val="1"/>
    </font>
    <font>
      <sz val="10"/>
      <color theme="1"/>
      <name val="Arial"/>
      <family val="2"/>
    </font>
    <font>
      <sz val="9"/>
      <color theme="1"/>
      <name val="Calibri"/>
      <family val="2"/>
      <scheme val="minor"/>
    </font>
    <font>
      <b/>
      <sz val="12"/>
      <color rgb="FFFF0000"/>
      <name val="Arial"/>
      <family val="2"/>
    </font>
    <font>
      <sz val="11"/>
      <color theme="1"/>
      <name val="Arial"/>
      <family val="2"/>
    </font>
    <font>
      <b/>
      <sz val="12"/>
      <color theme="0"/>
      <name val="Arial"/>
      <family val="2"/>
    </font>
    <font>
      <sz val="12"/>
      <color theme="1"/>
      <name val="Arial"/>
      <family val="2"/>
    </font>
    <font>
      <b/>
      <sz val="16"/>
      <color theme="0"/>
      <name val="Arial"/>
      <family val="2"/>
    </font>
    <font>
      <b/>
      <sz val="10"/>
      <color theme="0"/>
      <name val="Arial"/>
      <family val="2"/>
    </font>
    <font>
      <b/>
      <sz val="11"/>
      <color theme="0"/>
      <name val="Arial"/>
      <family val="2"/>
    </font>
    <font>
      <b/>
      <sz val="11"/>
      <color theme="1"/>
      <name val="Calibri"/>
      <family val="2"/>
      <scheme val="minor"/>
    </font>
    <font>
      <sz val="6"/>
      <name val="Arial"/>
      <family val="2"/>
    </font>
    <font>
      <b/>
      <sz val="6"/>
      <name val="Arial"/>
      <family val="2"/>
    </font>
    <font>
      <sz val="12"/>
      <color theme="1"/>
      <name val="Calibri"/>
      <family val="2"/>
      <scheme val="minor"/>
    </font>
    <font>
      <sz val="12"/>
      <color theme="0"/>
      <name val="Calibri"/>
      <family val="2"/>
      <scheme val="minor"/>
    </font>
    <font>
      <sz val="11"/>
      <color indexed="8"/>
      <name val="Calibri"/>
      <family val="2"/>
    </font>
    <font>
      <sz val="12"/>
      <color theme="0"/>
      <name val="Arial"/>
      <family val="2"/>
    </font>
    <font>
      <sz val="12"/>
      <name val="Calibri"/>
      <family val="2"/>
      <scheme val="minor"/>
    </font>
    <font>
      <b/>
      <sz val="10"/>
      <color rgb="FFFF0000"/>
      <name val="Arial"/>
      <family val="2"/>
    </font>
    <font>
      <sz val="16"/>
      <color theme="1"/>
      <name val="Times New Roman"/>
      <family val="1"/>
    </font>
    <font>
      <sz val="14"/>
      <color theme="1"/>
      <name val="Arial"/>
      <family val="2"/>
    </font>
    <font>
      <sz val="16"/>
      <color theme="1"/>
      <name val="Arial"/>
      <family val="2"/>
    </font>
    <font>
      <sz val="9"/>
      <color theme="1"/>
      <name val="Arial"/>
      <family val="2"/>
    </font>
  </fonts>
  <fills count="3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indexed="31"/>
        <bgColor indexed="64"/>
      </patternFill>
    </fill>
    <fill>
      <patternFill patternType="solid">
        <fgColor indexed="13"/>
        <bgColor indexed="64"/>
      </patternFill>
    </fill>
    <fill>
      <patternFill patternType="solid">
        <fgColor indexed="27"/>
        <bgColor indexed="64"/>
      </patternFill>
    </fill>
    <fill>
      <patternFill patternType="solid">
        <fgColor indexed="44"/>
        <bgColor indexed="64"/>
      </patternFill>
    </fill>
    <fill>
      <patternFill patternType="solid">
        <fgColor indexed="16"/>
        <bgColor indexed="64"/>
      </patternFill>
    </fill>
    <fill>
      <patternFill patternType="solid">
        <fgColor indexed="29"/>
        <bgColor indexed="64"/>
      </patternFill>
    </fill>
    <fill>
      <patternFill patternType="solid">
        <fgColor indexed="36"/>
        <bgColor indexed="64"/>
      </patternFill>
    </fill>
    <fill>
      <patternFill patternType="solid">
        <fgColor indexed="56"/>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DF2E7"/>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EEF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7030A0"/>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52"/>
        <bgColor indexed="64"/>
      </patternFill>
    </fill>
    <fill>
      <patternFill patternType="solid">
        <fgColor theme="6" tint="0.79998168889431442"/>
        <bgColor indexed="64"/>
      </patternFill>
    </fill>
    <fill>
      <patternFill patternType="solid">
        <fgColor indexed="46"/>
        <bgColor indexed="64"/>
      </patternFill>
    </fill>
    <fill>
      <patternFill patternType="solid">
        <fgColor indexed="42"/>
        <bgColor indexed="64"/>
      </patternFill>
    </fill>
    <fill>
      <patternFill patternType="solid">
        <fgColor theme="3"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10">
    <xf numFmtId="0" fontId="0" fillId="0" borderId="0"/>
    <xf numFmtId="165" fontId="2" fillId="0" borderId="0" applyFont="0" applyFill="0" applyBorder="0" applyAlignment="0" applyProtection="0"/>
    <xf numFmtId="165" fontId="6" fillId="0" borderId="0" applyFont="0" applyFill="0" applyBorder="0" applyAlignment="0" applyProtection="0"/>
    <xf numFmtId="164" fontId="2" fillId="0" borderId="0" applyFont="0" applyFill="0" applyBorder="0" applyAlignment="0" applyProtection="0"/>
    <xf numFmtId="0" fontId="6" fillId="0" borderId="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1" fillId="0" borderId="0"/>
  </cellStyleXfs>
  <cellXfs count="1693">
    <xf numFmtId="0" fontId="0" fillId="0" borderId="0" xfId="0"/>
    <xf numFmtId="0" fontId="0" fillId="0" borderId="1" xfId="0" applyFill="1" applyBorder="1" applyAlignment="1">
      <alignment horizontal="justify" vertical="center" wrapText="1"/>
    </xf>
    <xf numFmtId="0" fontId="6" fillId="0" borderId="1" xfId="0" applyFont="1" applyBorder="1" applyAlignment="1">
      <alignment horizontal="justify" vertical="center" wrapText="1"/>
    </xf>
    <xf numFmtId="0" fontId="0" fillId="0" borderId="0" xfId="0" applyAlignment="1">
      <alignment horizontal="center"/>
    </xf>
    <xf numFmtId="0" fontId="0" fillId="0" borderId="0" xfId="0" applyAlignment="1">
      <alignment wrapText="1"/>
    </xf>
    <xf numFmtId="3" fontId="0" fillId="0" borderId="0" xfId="0" applyNumberFormat="1" applyAlignment="1">
      <alignment horizontal="center" vertical="center"/>
    </xf>
    <xf numFmtId="0" fontId="6" fillId="0" borderId="1"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justify" vertical="center" wrapText="1"/>
    </xf>
    <xf numFmtId="0" fontId="0" fillId="0" borderId="0" xfId="0" applyAlignment="1">
      <alignment horizontal="justify" vertical="center"/>
    </xf>
    <xf numFmtId="3"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3" fontId="6" fillId="0" borderId="2" xfId="0" applyNumberFormat="1" applyFont="1" applyFill="1" applyBorder="1" applyAlignment="1">
      <alignment horizontal="center" vertical="center" wrapText="1"/>
    </xf>
    <xf numFmtId="0" fontId="0" fillId="0" borderId="3" xfId="0" applyFill="1" applyBorder="1" applyAlignment="1">
      <alignment horizontal="justify" vertical="center" wrapText="1"/>
    </xf>
    <xf numFmtId="0" fontId="6" fillId="0" borderId="0" xfId="0" applyFont="1"/>
    <xf numFmtId="0" fontId="3" fillId="0" borderId="0" xfId="0" applyFont="1"/>
    <xf numFmtId="0" fontId="6" fillId="0" borderId="0" xfId="0" applyFont="1" applyAlignment="1">
      <alignment horizontal="center" vertical="center"/>
    </xf>
    <xf numFmtId="0" fontId="9" fillId="0" borderId="0" xfId="0" applyFont="1" applyAlignment="1">
      <alignment wrapText="1"/>
    </xf>
    <xf numFmtId="0" fontId="4" fillId="2" borderId="0" xfId="0" applyFont="1" applyFill="1" applyBorder="1" applyAlignment="1">
      <alignment vertical="center" wrapText="1"/>
    </xf>
    <xf numFmtId="0" fontId="14" fillId="2" borderId="0" xfId="0" applyFont="1" applyFill="1" applyAlignment="1">
      <alignment horizontal="left" vertical="center" wrapText="1"/>
    </xf>
    <xf numFmtId="0" fontId="9" fillId="2" borderId="0" xfId="0" applyFont="1" applyFill="1" applyAlignment="1">
      <alignment vertical="center" wrapText="1"/>
    </xf>
    <xf numFmtId="0" fontId="4" fillId="0" borderId="0" xfId="0" applyFont="1" applyFill="1" applyBorder="1" applyAlignment="1">
      <alignment vertical="center"/>
    </xf>
    <xf numFmtId="0" fontId="9" fillId="13" borderId="0" xfId="0" applyFont="1" applyFill="1" applyAlignment="1">
      <alignment wrapText="1"/>
    </xf>
    <xf numFmtId="0" fontId="9" fillId="13" borderId="0" xfId="0" applyFont="1" applyFill="1" applyAlignment="1">
      <alignment vertical="center" wrapText="1"/>
    </xf>
    <xf numFmtId="0" fontId="17" fillId="0" borderId="1" xfId="0" applyFont="1" applyFill="1" applyBorder="1" applyAlignment="1">
      <alignment horizontal="justify" vertical="center" wrapText="1"/>
    </xf>
    <xf numFmtId="0" fontId="14" fillId="0" borderId="0" xfId="0" applyFont="1" applyAlignment="1">
      <alignment wrapText="1"/>
    </xf>
    <xf numFmtId="0" fontId="14" fillId="2" borderId="0" xfId="0" applyFont="1" applyFill="1" applyAlignment="1">
      <alignment vertical="center" wrapText="1"/>
    </xf>
    <xf numFmtId="0" fontId="13" fillId="0" borderId="0" xfId="0" applyFont="1" applyFill="1" applyAlignment="1">
      <alignment horizontal="center" vertical="center" wrapText="1"/>
    </xf>
    <xf numFmtId="3"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9" fillId="0" borderId="0" xfId="0" applyFont="1" applyAlignment="1">
      <alignment horizontal="justify" vertical="center" wrapText="1"/>
    </xf>
    <xf numFmtId="0" fontId="14" fillId="2" borderId="0" xfId="0" applyFont="1" applyFill="1" applyAlignment="1">
      <alignment horizontal="center" vertical="center" wrapText="1"/>
    </xf>
    <xf numFmtId="0" fontId="9" fillId="2" borderId="0" xfId="0" applyFont="1" applyFill="1" applyAlignment="1">
      <alignment horizontal="center" vertical="center" wrapText="1"/>
    </xf>
    <xf numFmtId="9" fontId="10" fillId="0" borderId="1" xfId="6" applyFont="1" applyFill="1" applyBorder="1" applyAlignment="1">
      <alignment horizontal="center" vertical="center"/>
    </xf>
    <xf numFmtId="3" fontId="10" fillId="0" borderId="3" xfId="0" applyNumberFormat="1" applyFont="1" applyFill="1" applyBorder="1" applyAlignment="1">
      <alignment horizontal="center" vertical="center"/>
    </xf>
    <xf numFmtId="0" fontId="10" fillId="13" borderId="3" xfId="0" applyFont="1" applyFill="1" applyBorder="1" applyAlignment="1">
      <alignment wrapText="1"/>
    </xf>
    <xf numFmtId="173" fontId="4" fillId="13" borderId="3" xfId="1" applyNumberFormat="1" applyFont="1" applyFill="1" applyBorder="1" applyAlignment="1">
      <alignment vertical="center" wrapText="1"/>
    </xf>
    <xf numFmtId="0" fontId="10" fillId="13" borderId="4" xfId="0" applyFont="1" applyFill="1" applyBorder="1" applyAlignment="1">
      <alignment vertical="center" wrapText="1"/>
    </xf>
    <xf numFmtId="0" fontId="6" fillId="14" borderId="1" xfId="0" applyFont="1" applyFill="1" applyBorder="1" applyAlignment="1">
      <alignment horizontal="justify" vertical="center" wrapText="1"/>
    </xf>
    <xf numFmtId="0" fontId="3" fillId="0" borderId="0" xfId="0" applyFont="1" applyFill="1" applyAlignment="1">
      <alignment horizontal="center" vertical="center" wrapText="1"/>
    </xf>
    <xf numFmtId="0" fontId="9" fillId="0" borderId="5" xfId="0" applyFont="1" applyBorder="1" applyAlignment="1">
      <alignment horizontal="justify" vertical="center" wrapText="1"/>
    </xf>
    <xf numFmtId="0" fontId="6" fillId="13" borderId="3" xfId="0" applyFont="1" applyFill="1" applyBorder="1" applyAlignment="1">
      <alignment vertical="center" wrapText="1"/>
    </xf>
    <xf numFmtId="3" fontId="6" fillId="13" borderId="3" xfId="0" applyNumberFormat="1" applyFont="1" applyFill="1" applyBorder="1" applyAlignment="1">
      <alignment vertical="center" wrapText="1"/>
    </xf>
    <xf numFmtId="0" fontId="6" fillId="0" borderId="0" xfId="0" applyFont="1" applyAlignment="1">
      <alignment vertical="center" wrapText="1"/>
    </xf>
    <xf numFmtId="0" fontId="6" fillId="13" borderId="1" xfId="0" applyFont="1" applyFill="1" applyBorder="1" applyAlignment="1">
      <alignment vertical="center" wrapText="1"/>
    </xf>
    <xf numFmtId="3" fontId="6" fillId="13" borderId="1" xfId="0" applyNumberFormat="1" applyFont="1" applyFill="1" applyBorder="1" applyAlignment="1">
      <alignment vertical="center" wrapText="1"/>
    </xf>
    <xf numFmtId="0" fontId="6" fillId="0" borderId="0" xfId="4" applyFont="1" applyFill="1" applyAlignment="1">
      <alignment horizontal="center" vertical="center" wrapText="1"/>
    </xf>
    <xf numFmtId="0" fontId="6" fillId="0" borderId="1" xfId="4" applyFont="1" applyFill="1" applyBorder="1" applyAlignment="1">
      <alignment horizontal="justify" vertical="center" wrapText="1"/>
    </xf>
    <xf numFmtId="0" fontId="6" fillId="0" borderId="0" xfId="4" applyFont="1" applyAlignment="1">
      <alignment horizontal="center" vertical="center" wrapText="1"/>
    </xf>
    <xf numFmtId="0" fontId="6" fillId="2" borderId="0" xfId="4" applyFont="1" applyFill="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9" fillId="0" borderId="0" xfId="4" applyFont="1" applyAlignment="1">
      <alignment wrapText="1"/>
    </xf>
    <xf numFmtId="3" fontId="9" fillId="13" borderId="0" xfId="0" applyNumberFormat="1" applyFont="1" applyFill="1" applyAlignment="1">
      <alignment horizontal="center" vertical="center" wrapText="1"/>
    </xf>
    <xf numFmtId="0" fontId="0" fillId="0" borderId="1" xfId="0" applyFill="1" applyBorder="1" applyAlignment="1">
      <alignment horizontal="justify" vertical="center" wrapText="1" shrinkToFit="1"/>
    </xf>
    <xf numFmtId="173" fontId="4" fillId="15" borderId="6" xfId="0" applyNumberFormat="1" applyFont="1" applyFill="1" applyBorder="1" applyAlignment="1">
      <alignment wrapText="1"/>
    </xf>
    <xf numFmtId="173" fontId="4" fillId="15" borderId="7" xfId="0" applyNumberFormat="1" applyFont="1" applyFill="1" applyBorder="1" applyAlignment="1">
      <alignment wrapText="1"/>
    </xf>
    <xf numFmtId="0" fontId="16" fillId="15" borderId="8" xfId="0" applyFont="1" applyFill="1" applyBorder="1" applyAlignment="1">
      <alignment wrapText="1"/>
    </xf>
    <xf numFmtId="0" fontId="4" fillId="15" borderId="8" xfId="0" applyFont="1" applyFill="1" applyBorder="1" applyAlignment="1">
      <alignment wrapText="1"/>
    </xf>
    <xf numFmtId="173" fontId="4" fillId="15" borderId="9" xfId="0" applyNumberFormat="1" applyFont="1" applyFill="1" applyBorder="1" applyAlignment="1">
      <alignment wrapText="1"/>
    </xf>
    <xf numFmtId="0" fontId="6" fillId="0" borderId="2" xfId="4" applyFont="1" applyFill="1" applyBorder="1" applyAlignment="1">
      <alignment horizontal="justify" vertical="center" wrapText="1"/>
    </xf>
    <xf numFmtId="0" fontId="9" fillId="0" borderId="0" xfId="4" applyFont="1" applyBorder="1" applyAlignment="1">
      <alignment wrapText="1"/>
    </xf>
    <xf numFmtId="0" fontId="6" fillId="13" borderId="0" xfId="0" applyFont="1" applyFill="1" applyBorder="1" applyAlignment="1">
      <alignment horizontal="center" vertical="center" wrapText="1"/>
    </xf>
    <xf numFmtId="0" fontId="6" fillId="0" borderId="3" xfId="4" applyFont="1" applyFill="1" applyBorder="1" applyAlignment="1">
      <alignment horizontal="justify" vertical="center" wrapText="1"/>
    </xf>
    <xf numFmtId="0" fontId="9" fillId="0" borderId="4" xfId="4" applyFont="1" applyBorder="1" applyAlignment="1">
      <alignment wrapText="1"/>
    </xf>
    <xf numFmtId="0" fontId="9" fillId="0" borderId="5" xfId="4" applyFont="1" applyBorder="1" applyAlignment="1">
      <alignment wrapText="1"/>
    </xf>
    <xf numFmtId="0" fontId="6" fillId="0" borderId="10" xfId="4" applyFont="1" applyFill="1" applyBorder="1" applyAlignment="1">
      <alignment horizontal="justify" vertical="center" wrapText="1"/>
    </xf>
    <xf numFmtId="0" fontId="11" fillId="0" borderId="0" xfId="0" applyFont="1"/>
    <xf numFmtId="0" fontId="16" fillId="0" borderId="0" xfId="0" applyFont="1" applyAlignment="1">
      <alignment horizontal="center" vertical="center" wrapText="1"/>
    </xf>
    <xf numFmtId="0" fontId="6" fillId="0" borderId="11" xfId="0" applyFont="1" applyFill="1" applyBorder="1" applyAlignment="1">
      <alignment horizontal="justify" vertical="center" wrapText="1"/>
    </xf>
    <xf numFmtId="0" fontId="9" fillId="0" borderId="12" xfId="0" applyFont="1" applyBorder="1" applyAlignment="1">
      <alignment horizontal="justify" vertical="center" wrapText="1"/>
    </xf>
    <xf numFmtId="0" fontId="13" fillId="2" borderId="0" xfId="4" applyFont="1" applyFill="1" applyAlignment="1">
      <alignment horizontal="left" vertical="center" wrapText="1"/>
    </xf>
    <xf numFmtId="0" fontId="3" fillId="2" borderId="0" xfId="4" applyFont="1" applyFill="1" applyAlignment="1">
      <alignment vertical="center" wrapText="1"/>
    </xf>
    <xf numFmtId="0" fontId="3" fillId="0" borderId="0" xfId="4" applyFont="1" applyAlignment="1">
      <alignment wrapText="1"/>
    </xf>
    <xf numFmtId="0" fontId="9" fillId="2" borderId="0" xfId="4" applyFont="1" applyFill="1" applyAlignment="1">
      <alignment vertical="center" wrapText="1"/>
    </xf>
    <xf numFmtId="0" fontId="3" fillId="0" borderId="3" xfId="4" applyFont="1" applyBorder="1" applyAlignment="1">
      <alignment horizontal="center" vertical="center" wrapText="1"/>
    </xf>
    <xf numFmtId="0" fontId="3" fillId="0" borderId="1" xfId="4" applyFont="1" applyBorder="1" applyAlignment="1">
      <alignment horizontal="center" vertical="center" wrapText="1"/>
    </xf>
    <xf numFmtId="3" fontId="10" fillId="0" borderId="1" xfId="4" applyNumberFormat="1" applyFont="1" applyFill="1" applyBorder="1" applyAlignment="1">
      <alignment horizontal="center" vertical="center"/>
    </xf>
    <xf numFmtId="37" fontId="3" fillId="0" borderId="2" xfId="4" applyNumberFormat="1" applyFont="1" applyBorder="1" applyAlignment="1">
      <alignment horizontal="center" vertical="center" wrapText="1"/>
    </xf>
    <xf numFmtId="0" fontId="3" fillId="0" borderId="2" xfId="4" applyFont="1" applyBorder="1" applyAlignment="1">
      <alignment horizontal="center" vertical="center" wrapText="1"/>
    </xf>
    <xf numFmtId="3" fontId="37" fillId="13" borderId="1" xfId="1" applyNumberFormat="1" applyFont="1" applyFill="1" applyBorder="1" applyAlignment="1">
      <alignment horizontal="center" vertical="center" wrapText="1"/>
    </xf>
    <xf numFmtId="0" fontId="37" fillId="13" borderId="1" xfId="4" applyFont="1" applyFill="1" applyBorder="1" applyAlignment="1">
      <alignment horizontal="center" vertical="center" wrapText="1"/>
    </xf>
    <xf numFmtId="3" fontId="37" fillId="13" borderId="1" xfId="4" applyNumberFormat="1" applyFont="1" applyFill="1" applyBorder="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wrapText="1"/>
    </xf>
    <xf numFmtId="0" fontId="6" fillId="2" borderId="0" xfId="0" applyFont="1" applyFill="1" applyAlignment="1">
      <alignment vertical="center" wrapText="1"/>
    </xf>
    <xf numFmtId="0" fontId="6" fillId="0" borderId="0" xfId="0" applyFont="1" applyFill="1" applyAlignment="1">
      <alignment horizontal="center" vertical="center" wrapText="1"/>
    </xf>
    <xf numFmtId="0" fontId="6" fillId="0" borderId="0" xfId="4" applyFont="1" applyAlignment="1">
      <alignment wrapText="1"/>
    </xf>
    <xf numFmtId="9" fontId="37" fillId="0" borderId="1" xfId="4" applyNumberFormat="1" applyFont="1" applyFill="1" applyBorder="1" applyAlignment="1">
      <alignment horizontal="center" vertical="center" wrapText="1"/>
    </xf>
    <xf numFmtId="9" fontId="37" fillId="0" borderId="1" xfId="8" applyFont="1" applyFill="1" applyBorder="1" applyAlignment="1">
      <alignment horizontal="center" vertical="center"/>
    </xf>
    <xf numFmtId="0" fontId="6" fillId="13" borderId="0" xfId="0" applyFont="1" applyFill="1" applyAlignment="1">
      <alignment horizontal="center" vertical="center" wrapText="1"/>
    </xf>
    <xf numFmtId="3" fontId="7" fillId="16" borderId="6" xfId="0" applyNumberFormat="1" applyFont="1" applyFill="1" applyBorder="1" applyAlignment="1">
      <alignment wrapText="1"/>
    </xf>
    <xf numFmtId="0" fontId="7" fillId="16" borderId="6" xfId="0" applyFont="1" applyFill="1" applyBorder="1" applyAlignment="1">
      <alignment wrapText="1"/>
    </xf>
    <xf numFmtId="0" fontId="6" fillId="0" borderId="13" xfId="0" applyFont="1" applyBorder="1" applyAlignment="1">
      <alignment horizontal="justify" vertical="center" wrapText="1"/>
    </xf>
    <xf numFmtId="0" fontId="6" fillId="17" borderId="1" xfId="4" applyFont="1" applyFill="1" applyBorder="1" applyAlignment="1">
      <alignment horizontal="justify" vertical="center" wrapText="1"/>
    </xf>
    <xf numFmtId="0" fontId="6" fillId="14" borderId="3" xfId="0" applyFont="1" applyFill="1" applyBorder="1" applyAlignment="1">
      <alignment horizontal="justify" vertical="center" wrapText="1"/>
    </xf>
    <xf numFmtId="0" fontId="6" fillId="14" borderId="2" xfId="0" applyFont="1" applyFill="1" applyBorder="1" applyAlignment="1">
      <alignment horizontal="justify" vertical="center" wrapText="1"/>
    </xf>
    <xf numFmtId="0" fontId="6" fillId="17" borderId="3" xfId="4" applyFont="1" applyFill="1" applyBorder="1" applyAlignment="1">
      <alignment horizontal="justify" vertical="center" wrapText="1"/>
    </xf>
    <xf numFmtId="0" fontId="6" fillId="17" borderId="2" xfId="4" applyFont="1" applyFill="1" applyBorder="1" applyAlignment="1">
      <alignment horizontal="justify" vertical="center" wrapText="1"/>
    </xf>
    <xf numFmtId="49" fontId="5" fillId="18" borderId="2" xfId="0" applyNumberFormat="1" applyFont="1" applyFill="1" applyBorder="1" applyAlignment="1">
      <alignment horizontal="center" vertical="center" wrapText="1"/>
    </xf>
    <xf numFmtId="0" fontId="6" fillId="17" borderId="1" xfId="4" applyFont="1" applyFill="1" applyBorder="1" applyAlignment="1">
      <alignment vertical="center" wrapText="1"/>
    </xf>
    <xf numFmtId="0" fontId="9" fillId="17" borderId="4" xfId="4" applyFont="1" applyFill="1" applyBorder="1" applyAlignment="1">
      <alignment wrapText="1"/>
    </xf>
    <xf numFmtId="0" fontId="9" fillId="17" borderId="5" xfId="4" applyFont="1" applyFill="1" applyBorder="1" applyAlignment="1">
      <alignment wrapText="1"/>
    </xf>
    <xf numFmtId="0" fontId="6" fillId="17" borderId="1" xfId="4" applyFont="1" applyFill="1" applyBorder="1" applyAlignment="1">
      <alignment horizontal="center" vertical="center" wrapText="1"/>
    </xf>
    <xf numFmtId="0" fontId="6" fillId="17" borderId="2" xfId="4" applyFont="1" applyFill="1" applyBorder="1" applyAlignment="1">
      <alignment horizontal="center" vertical="center" wrapText="1"/>
    </xf>
    <xf numFmtId="9" fontId="6" fillId="17" borderId="3" xfId="4" applyNumberFormat="1" applyFont="1" applyFill="1" applyBorder="1" applyAlignment="1">
      <alignment horizontal="center" vertical="center"/>
    </xf>
    <xf numFmtId="0" fontId="6" fillId="17" borderId="3" xfId="4" applyFont="1" applyFill="1" applyBorder="1" applyAlignment="1">
      <alignment horizontal="center" vertical="center" wrapText="1"/>
    </xf>
    <xf numFmtId="9" fontId="6" fillId="17" borderId="1" xfId="8" applyFont="1" applyFill="1" applyBorder="1" applyAlignment="1">
      <alignment horizontal="center" vertical="center" wrapText="1"/>
    </xf>
    <xf numFmtId="173" fontId="6" fillId="17" borderId="1" xfId="1" applyNumberFormat="1" applyFont="1" applyFill="1" applyBorder="1" applyAlignment="1">
      <alignment horizontal="center" vertical="center" wrapText="1"/>
    </xf>
    <xf numFmtId="173" fontId="6" fillId="17" borderId="1" xfId="1" applyNumberFormat="1" applyFont="1" applyFill="1" applyBorder="1" applyAlignment="1">
      <alignment vertical="center" wrapText="1"/>
    </xf>
    <xf numFmtId="9" fontId="6" fillId="17" borderId="1" xfId="4" applyNumberFormat="1" applyFont="1" applyFill="1" applyBorder="1" applyAlignment="1">
      <alignment horizontal="center" vertical="center" wrapText="1"/>
    </xf>
    <xf numFmtId="4" fontId="6" fillId="17" borderId="1" xfId="4" applyNumberFormat="1" applyFont="1" applyFill="1" applyBorder="1" applyAlignment="1">
      <alignment horizontal="center" vertical="center"/>
    </xf>
    <xf numFmtId="3" fontId="6" fillId="17" borderId="1" xfId="1" applyNumberFormat="1" applyFont="1" applyFill="1" applyBorder="1" applyAlignment="1">
      <alignment horizontal="center" vertical="center" wrapText="1"/>
    </xf>
    <xf numFmtId="0" fontId="6" fillId="17" borderId="1" xfId="4" applyFont="1" applyFill="1" applyBorder="1" applyAlignment="1">
      <alignment wrapText="1"/>
    </xf>
    <xf numFmtId="173" fontId="6" fillId="17" borderId="1" xfId="1" applyNumberFormat="1" applyFont="1" applyFill="1" applyBorder="1" applyAlignment="1">
      <alignment horizontal="justify" vertical="center" wrapText="1"/>
    </xf>
    <xf numFmtId="3" fontId="6" fillId="17" borderId="2" xfId="4" applyNumberFormat="1" applyFont="1" applyFill="1" applyBorder="1" applyAlignment="1">
      <alignment horizontal="center" vertical="center"/>
    </xf>
    <xf numFmtId="173" fontId="6" fillId="17" borderId="2" xfId="1" applyNumberFormat="1" applyFont="1" applyFill="1" applyBorder="1" applyAlignment="1">
      <alignment horizontal="center" vertical="center" wrapText="1"/>
    </xf>
    <xf numFmtId="0" fontId="9" fillId="14" borderId="1" xfId="0" applyFont="1" applyFill="1" applyBorder="1" applyAlignment="1">
      <alignment wrapText="1"/>
    </xf>
    <xf numFmtId="0" fontId="9" fillId="14" borderId="2" xfId="0" applyFont="1" applyFill="1" applyBorder="1" applyAlignment="1">
      <alignment wrapText="1"/>
    </xf>
    <xf numFmtId="3" fontId="9" fillId="0" borderId="0" xfId="0" applyNumberFormat="1" applyFont="1" applyAlignment="1">
      <alignment wrapText="1"/>
    </xf>
    <xf numFmtId="3" fontId="4" fillId="0" borderId="0" xfId="0" applyNumberFormat="1" applyFont="1" applyFill="1" applyBorder="1" applyAlignment="1">
      <alignment vertical="center"/>
    </xf>
    <xf numFmtId="3" fontId="14" fillId="2" borderId="0" xfId="0" applyNumberFormat="1" applyFont="1" applyFill="1" applyAlignment="1">
      <alignment horizontal="left" vertical="center" wrapText="1"/>
    </xf>
    <xf numFmtId="3" fontId="10" fillId="0" borderId="11" xfId="0" applyNumberFormat="1" applyFont="1" applyFill="1" applyBorder="1" applyAlignment="1">
      <alignment horizontal="center" vertical="center"/>
    </xf>
    <xf numFmtId="3" fontId="0" fillId="0" borderId="0" xfId="0" applyNumberFormat="1"/>
    <xf numFmtId="0" fontId="6" fillId="0" borderId="11" xfId="4" applyFont="1" applyFill="1" applyBorder="1" applyAlignment="1">
      <alignment horizontal="justify" vertical="center" wrapText="1"/>
    </xf>
    <xf numFmtId="0" fontId="15" fillId="14" borderId="1" xfId="0" applyFont="1" applyFill="1" applyBorder="1" applyAlignment="1">
      <alignment horizontal="center" vertical="center" wrapText="1"/>
    </xf>
    <xf numFmtId="0" fontId="11" fillId="0" borderId="0" xfId="0" applyFont="1" applyAlignment="1">
      <alignment wrapText="1"/>
    </xf>
    <xf numFmtId="0" fontId="11" fillId="2" borderId="0" xfId="0" applyFont="1" applyFill="1" applyAlignment="1">
      <alignment horizontal="center" vertical="center" wrapText="1"/>
    </xf>
    <xf numFmtId="0" fontId="11" fillId="0" borderId="0" xfId="0" applyFont="1" applyAlignment="1">
      <alignment horizontal="justify" vertical="center" wrapText="1"/>
    </xf>
    <xf numFmtId="0" fontId="11" fillId="2" borderId="0" xfId="0" applyFont="1" applyFill="1" applyAlignment="1">
      <alignment vertical="center" wrapText="1"/>
    </xf>
    <xf numFmtId="0" fontId="16" fillId="2" borderId="0" xfId="0" applyFont="1" applyFill="1" applyAlignment="1">
      <alignment horizontal="left" vertical="center" wrapText="1"/>
    </xf>
    <xf numFmtId="0" fontId="10" fillId="0" borderId="0" xfId="0" applyFont="1"/>
    <xf numFmtId="0" fontId="10" fillId="0" borderId="0" xfId="0" applyFont="1" applyAlignment="1">
      <alignment horizontal="center"/>
    </xf>
    <xf numFmtId="172" fontId="10" fillId="0" borderId="0" xfId="0" applyNumberFormat="1" applyFont="1" applyFill="1"/>
    <xf numFmtId="0" fontId="10" fillId="2" borderId="0" xfId="0" applyFont="1" applyFill="1" applyAlignment="1">
      <alignment horizontal="center" vertical="center" wrapText="1"/>
    </xf>
    <xf numFmtId="0" fontId="10" fillId="0" borderId="0" xfId="0" applyFont="1" applyAlignment="1">
      <alignment horizontal="justify" vertical="center" wrapText="1"/>
    </xf>
    <xf numFmtId="0" fontId="10" fillId="0" borderId="0" xfId="0" applyFont="1" applyAlignment="1">
      <alignment horizontal="center" wrapText="1"/>
    </xf>
    <xf numFmtId="9" fontId="10" fillId="0" borderId="3" xfId="6" applyFont="1" applyFill="1" applyBorder="1" applyAlignment="1">
      <alignment horizontal="center" vertical="center"/>
    </xf>
    <xf numFmtId="1" fontId="10" fillId="0" borderId="1" xfId="6" applyNumberFormat="1" applyFont="1" applyFill="1" applyBorder="1" applyAlignment="1">
      <alignment horizontal="center" vertical="center"/>
    </xf>
    <xf numFmtId="0" fontId="10" fillId="0" borderId="1" xfId="6"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72" fontId="0" fillId="0" borderId="0" xfId="0" applyNumberFormat="1"/>
    <xf numFmtId="0" fontId="8" fillId="0" borderId="0" xfId="0" applyFont="1"/>
    <xf numFmtId="49" fontId="5" fillId="18" borderId="11" xfId="0" applyNumberFormat="1" applyFont="1" applyFill="1" applyBorder="1" applyAlignment="1">
      <alignment horizontal="center" vertical="center" wrapText="1"/>
    </xf>
    <xf numFmtId="49" fontId="14" fillId="18" borderId="11" xfId="0" applyNumberFormat="1" applyFont="1" applyFill="1" applyBorder="1" applyAlignment="1">
      <alignment horizontal="center" vertical="center" wrapText="1"/>
    </xf>
    <xf numFmtId="3" fontId="6" fillId="13" borderId="1" xfId="0" applyNumberFormat="1" applyFont="1" applyFill="1" applyBorder="1" applyAlignment="1">
      <alignment horizontal="center" vertical="center" wrapText="1"/>
    </xf>
    <xf numFmtId="0" fontId="11" fillId="14" borderId="1" xfId="0" applyFont="1" applyFill="1" applyBorder="1" applyAlignment="1">
      <alignment horizontal="justify" vertical="center" wrapText="1"/>
    </xf>
    <xf numFmtId="0" fontId="9" fillId="0" borderId="38" xfId="4" applyFont="1" applyFill="1" applyBorder="1" applyAlignment="1">
      <alignment horizontal="justify" vertical="center" wrapText="1"/>
    </xf>
    <xf numFmtId="0" fontId="9" fillId="0" borderId="34" xfId="4" applyFont="1" applyFill="1" applyBorder="1" applyAlignment="1">
      <alignment horizontal="justify" vertical="center" wrapText="1"/>
    </xf>
    <xf numFmtId="173" fontId="16" fillId="4" borderId="6" xfId="0" applyNumberFormat="1" applyFont="1" applyFill="1" applyBorder="1" applyAlignment="1">
      <alignment horizontal="center" wrapText="1"/>
    </xf>
    <xf numFmtId="173" fontId="16" fillId="4" borderId="7" xfId="0" applyNumberFormat="1" applyFont="1" applyFill="1" applyBorder="1" applyAlignment="1">
      <alignment horizontal="center" wrapText="1"/>
    </xf>
    <xf numFmtId="49" fontId="14" fillId="18" borderId="11" xfId="0" applyNumberFormat="1" applyFont="1" applyFill="1" applyBorder="1" applyAlignment="1">
      <alignment horizontal="center" vertical="center" wrapText="1"/>
    </xf>
    <xf numFmtId="49" fontId="5" fillId="18" borderId="11" xfId="0" applyNumberFormat="1" applyFont="1" applyFill="1" applyBorder="1" applyAlignment="1">
      <alignment horizontal="center" vertical="center" wrapText="1"/>
    </xf>
    <xf numFmtId="49" fontId="14" fillId="18" borderId="2" xfId="0" applyNumberFormat="1" applyFont="1" applyFill="1" applyBorder="1" applyAlignment="1">
      <alignment horizontal="center" vertical="center" wrapText="1"/>
    </xf>
    <xf numFmtId="0" fontId="37" fillId="0" borderId="1" xfId="4" applyFont="1" applyFill="1" applyBorder="1" applyAlignment="1">
      <alignment horizontal="justify" vertical="center" wrapText="1"/>
    </xf>
    <xf numFmtId="3" fontId="6" fillId="17" borderId="3" xfId="4" applyNumberFormat="1" applyFont="1" applyFill="1" applyBorder="1" applyAlignment="1">
      <alignment horizontal="center" vertical="center" wrapText="1"/>
    </xf>
    <xf numFmtId="3" fontId="6" fillId="17" borderId="1" xfId="4"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3" xfId="0" applyNumberFormat="1" applyFont="1" applyFill="1" applyBorder="1" applyAlignment="1">
      <alignment vertical="center" wrapText="1"/>
    </xf>
    <xf numFmtId="0" fontId="15" fillId="0" borderId="3"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wrapText="1"/>
    </xf>
    <xf numFmtId="0" fontId="9" fillId="0" borderId="0" xfId="0" applyFont="1" applyFill="1" applyAlignment="1">
      <alignment wrapText="1"/>
    </xf>
    <xf numFmtId="9" fontId="10" fillId="0" borderId="2" xfId="0" applyNumberFormat="1" applyFont="1" applyFill="1" applyBorder="1" applyAlignment="1">
      <alignment horizontal="center" vertical="center"/>
    </xf>
    <xf numFmtId="0" fontId="9" fillId="13" borderId="0" xfId="4" applyFont="1" applyFill="1" applyAlignment="1">
      <alignment wrapText="1"/>
    </xf>
    <xf numFmtId="0" fontId="9" fillId="13" borderId="0" xfId="4" applyFont="1" applyFill="1" applyAlignment="1">
      <alignment vertical="center" wrapText="1"/>
    </xf>
    <xf numFmtId="0" fontId="38" fillId="0" borderId="0" xfId="0" applyFont="1"/>
    <xf numFmtId="0" fontId="6" fillId="14" borderId="3" xfId="4" applyFont="1" applyFill="1" applyBorder="1" applyAlignment="1">
      <alignment horizontal="justify" vertical="center" wrapText="1"/>
    </xf>
    <xf numFmtId="4" fontId="6" fillId="14" borderId="3" xfId="4" applyNumberFormat="1" applyFont="1" applyFill="1" applyBorder="1" applyAlignment="1">
      <alignment horizontal="center" vertical="center"/>
    </xf>
    <xf numFmtId="0" fontId="6" fillId="14" borderId="1" xfId="4" applyFont="1" applyFill="1" applyBorder="1" applyAlignment="1">
      <alignment horizontal="justify" vertical="center" wrapText="1"/>
    </xf>
    <xf numFmtId="4" fontId="6" fillId="14" borderId="1" xfId="4" applyNumberFormat="1" applyFont="1" applyFill="1" applyBorder="1" applyAlignment="1">
      <alignment horizontal="center" vertical="center"/>
    </xf>
    <xf numFmtId="9" fontId="6" fillId="14" borderId="1" xfId="6" applyFont="1" applyFill="1" applyBorder="1" applyAlignment="1">
      <alignment horizontal="center" vertical="center"/>
    </xf>
    <xf numFmtId="3" fontId="6" fillId="14" borderId="1" xfId="4" applyNumberFormat="1" applyFont="1" applyFill="1" applyBorder="1" applyAlignment="1">
      <alignment horizontal="center" vertical="center"/>
    </xf>
    <xf numFmtId="3" fontId="6" fillId="14" borderId="1" xfId="4" applyNumberFormat="1" applyFont="1" applyFill="1" applyBorder="1" applyAlignment="1">
      <alignment horizontal="center" vertical="center" wrapText="1"/>
    </xf>
    <xf numFmtId="3" fontId="6" fillId="14" borderId="1" xfId="4" applyNumberFormat="1" applyFont="1" applyFill="1" applyBorder="1" applyAlignment="1">
      <alignment vertical="center" wrapText="1"/>
    </xf>
    <xf numFmtId="3" fontId="6" fillId="14" borderId="1" xfId="4" applyNumberFormat="1" applyFont="1" applyFill="1" applyBorder="1" applyAlignment="1">
      <alignment horizontal="right" vertical="center" wrapText="1"/>
    </xf>
    <xf numFmtId="180" fontId="6" fillId="14" borderId="1" xfId="4" applyNumberFormat="1" applyFont="1" applyFill="1" applyBorder="1" applyAlignment="1">
      <alignment horizontal="right" vertical="center" wrapText="1"/>
    </xf>
    <xf numFmtId="3" fontId="6" fillId="14" borderId="5" xfId="4" applyNumberFormat="1" applyFont="1" applyFill="1" applyBorder="1" applyAlignment="1">
      <alignment horizontal="justify" vertical="center" wrapText="1"/>
    </xf>
    <xf numFmtId="0" fontId="6" fillId="14" borderId="1" xfId="4" applyNumberFormat="1" applyFont="1" applyFill="1" applyBorder="1" applyAlignment="1">
      <alignment horizontal="center" vertical="center"/>
    </xf>
    <xf numFmtId="0" fontId="17" fillId="14" borderId="1" xfId="4" applyFont="1" applyFill="1" applyBorder="1" applyAlignment="1">
      <alignment horizontal="justify" vertical="center" wrapText="1"/>
    </xf>
    <xf numFmtId="3" fontId="6" fillId="14" borderId="5" xfId="4" applyNumberFormat="1" applyFont="1" applyFill="1" applyBorder="1" applyAlignment="1">
      <alignment horizontal="center" vertical="center" wrapText="1"/>
    </xf>
    <xf numFmtId="0" fontId="6" fillId="14" borderId="1" xfId="4" applyFont="1" applyFill="1" applyBorder="1" applyAlignment="1">
      <alignment horizontal="center" vertical="center"/>
    </xf>
    <xf numFmtId="0" fontId="6" fillId="14" borderId="2" xfId="4" applyFont="1" applyFill="1" applyBorder="1" applyAlignment="1">
      <alignment horizontal="justify" vertical="center" wrapText="1"/>
    </xf>
    <xf numFmtId="3" fontId="6" fillId="14" borderId="2" xfId="4" applyNumberFormat="1" applyFont="1" applyFill="1" applyBorder="1" applyAlignment="1">
      <alignment horizontal="center" vertical="center"/>
    </xf>
    <xf numFmtId="0" fontId="10" fillId="0" borderId="1" xfId="2" applyNumberFormat="1" applyFont="1" applyFill="1" applyBorder="1" applyAlignment="1">
      <alignment horizontal="center" vertical="center"/>
    </xf>
    <xf numFmtId="3" fontId="11" fillId="13" borderId="1" xfId="0" applyNumberFormat="1" applyFont="1" applyFill="1" applyBorder="1" applyAlignment="1">
      <alignment horizontal="center" vertical="center"/>
    </xf>
    <xf numFmtId="3" fontId="11" fillId="13" borderId="11" xfId="0" applyNumberFormat="1" applyFont="1" applyFill="1" applyBorder="1" applyAlignment="1">
      <alignment horizontal="center" vertical="center"/>
    </xf>
    <xf numFmtId="173" fontId="4" fillId="19" borderId="16" xfId="0" applyNumberFormat="1" applyFont="1" applyFill="1" applyBorder="1" applyAlignment="1">
      <alignment wrapText="1"/>
    </xf>
    <xf numFmtId="173" fontId="4" fillId="19" borderId="17" xfId="0" applyNumberFormat="1" applyFont="1" applyFill="1" applyBorder="1" applyAlignment="1">
      <alignment wrapText="1"/>
    </xf>
    <xf numFmtId="0" fontId="16" fillId="19" borderId="39" xfId="0" applyFont="1" applyFill="1" applyBorder="1" applyAlignment="1">
      <alignment wrapText="1"/>
    </xf>
    <xf numFmtId="0" fontId="4" fillId="19" borderId="39" xfId="0" applyFont="1" applyFill="1" applyBorder="1" applyAlignment="1">
      <alignment wrapText="1"/>
    </xf>
    <xf numFmtId="173" fontId="5" fillId="19" borderId="16" xfId="0" applyNumberFormat="1" applyFont="1" applyFill="1" applyBorder="1" applyAlignment="1">
      <alignment wrapText="1"/>
    </xf>
    <xf numFmtId="3" fontId="9" fillId="13" borderId="0" xfId="4" applyNumberFormat="1" applyFont="1" applyFill="1" applyAlignment="1">
      <alignment wrapText="1"/>
    </xf>
    <xf numFmtId="0" fontId="10" fillId="20" borderId="1" xfId="0" applyFont="1" applyFill="1" applyBorder="1" applyAlignment="1">
      <alignment horizontal="center" vertical="center" wrapText="1"/>
    </xf>
    <xf numFmtId="0" fontId="10" fillId="20" borderId="1" xfId="0" applyFont="1" applyFill="1" applyBorder="1" applyAlignment="1">
      <alignment vertical="center" wrapText="1"/>
    </xf>
    <xf numFmtId="173" fontId="11" fillId="20" borderId="1" xfId="1" applyNumberFormat="1" applyFont="1" applyFill="1" applyBorder="1" applyAlignment="1">
      <alignment horizontal="center" vertical="center" wrapText="1"/>
    </xf>
    <xf numFmtId="180" fontId="6" fillId="20" borderId="1" xfId="1" applyNumberFormat="1" applyFont="1" applyFill="1" applyBorder="1" applyAlignment="1">
      <alignment horizontal="center" vertical="center" wrapText="1"/>
    </xf>
    <xf numFmtId="180" fontId="6" fillId="20" borderId="1" xfId="0" applyNumberFormat="1" applyFont="1" applyFill="1" applyBorder="1" applyAlignment="1">
      <alignment vertical="center" wrapText="1"/>
    </xf>
    <xf numFmtId="173" fontId="10" fillId="20" borderId="1" xfId="1" applyNumberFormat="1" applyFont="1" applyFill="1" applyBorder="1" applyAlignment="1">
      <alignment horizontal="center" vertical="center" wrapText="1"/>
    </xf>
    <xf numFmtId="3" fontId="10" fillId="13" borderId="3" xfId="0" applyNumberFormat="1" applyFont="1" applyFill="1" applyBorder="1" applyAlignment="1">
      <alignment horizontal="center" vertical="center" wrapText="1"/>
    </xf>
    <xf numFmtId="173" fontId="11" fillId="13" borderId="3" xfId="1" applyNumberFormat="1" applyFont="1" applyFill="1" applyBorder="1" applyAlignment="1">
      <alignment vertical="center" wrapText="1"/>
    </xf>
    <xf numFmtId="180" fontId="6" fillId="13" borderId="3" xfId="1" applyNumberFormat="1" applyFont="1" applyFill="1" applyBorder="1" applyAlignment="1">
      <alignment vertical="center" wrapText="1"/>
    </xf>
    <xf numFmtId="180" fontId="6" fillId="13" borderId="3" xfId="0" applyNumberFormat="1" applyFont="1" applyFill="1" applyBorder="1" applyAlignment="1">
      <alignment vertical="center" wrapText="1"/>
    </xf>
    <xf numFmtId="0" fontId="11" fillId="20" borderId="5" xfId="0" applyFont="1" applyFill="1" applyBorder="1" applyAlignment="1">
      <alignment vertical="center" wrapText="1"/>
    </xf>
    <xf numFmtId="0" fontId="10" fillId="20" borderId="2" xfId="0" applyFont="1" applyFill="1" applyBorder="1" applyAlignment="1">
      <alignment horizontal="center" vertical="center" wrapText="1"/>
    </xf>
    <xf numFmtId="173" fontId="10" fillId="20" borderId="2" xfId="1" applyNumberFormat="1" applyFont="1" applyFill="1" applyBorder="1" applyAlignment="1">
      <alignment horizontal="center" vertical="center" wrapText="1"/>
    </xf>
    <xf numFmtId="173" fontId="11" fillId="20" borderId="2" xfId="1" applyNumberFormat="1" applyFont="1" applyFill="1" applyBorder="1" applyAlignment="1">
      <alignment horizontal="center" vertical="center" wrapText="1"/>
    </xf>
    <xf numFmtId="180" fontId="6" fillId="20" borderId="2" xfId="1" applyNumberFormat="1" applyFont="1" applyFill="1" applyBorder="1" applyAlignment="1">
      <alignment horizontal="center" vertical="center" wrapText="1"/>
    </xf>
    <xf numFmtId="180" fontId="6" fillId="20" borderId="2" xfId="0" applyNumberFormat="1" applyFont="1" applyFill="1" applyBorder="1" applyAlignment="1">
      <alignment vertical="center" wrapText="1"/>
    </xf>
    <xf numFmtId="0" fontId="11" fillId="20" borderId="14" xfId="0" applyFont="1" applyFill="1" applyBorder="1" applyAlignment="1">
      <alignment vertical="center" wrapText="1"/>
    </xf>
    <xf numFmtId="3" fontId="10" fillId="0" borderId="3" xfId="6" applyNumberFormat="1" applyFont="1" applyFill="1" applyBorder="1" applyAlignment="1">
      <alignment horizontal="center" vertical="center"/>
    </xf>
    <xf numFmtId="173" fontId="6" fillId="20" borderId="2" xfId="1" applyNumberFormat="1" applyFont="1" applyFill="1" applyBorder="1" applyAlignment="1">
      <alignment horizontal="justify" vertical="center" wrapText="1"/>
    </xf>
    <xf numFmtId="166" fontId="3" fillId="0" borderId="0" xfId="2" applyNumberFormat="1" applyFont="1" applyAlignment="1">
      <alignment horizontal="justify" vertical="center" wrapText="1"/>
    </xf>
    <xf numFmtId="166" fontId="3" fillId="0" borderId="0" xfId="2" applyNumberFormat="1" applyFont="1" applyAlignment="1">
      <alignment wrapText="1"/>
    </xf>
    <xf numFmtId="3" fontId="10" fillId="14" borderId="3" xfId="0" applyNumberFormat="1" applyFont="1" applyFill="1" applyBorder="1" applyAlignment="1">
      <alignment horizontal="center" vertical="center"/>
    </xf>
    <xf numFmtId="9" fontId="10" fillId="14" borderId="1" xfId="6" applyNumberFormat="1" applyFont="1" applyFill="1" applyBorder="1" applyAlignment="1">
      <alignment horizontal="center" vertical="center"/>
    </xf>
    <xf numFmtId="3" fontId="10" fillId="14" borderId="1" xfId="0" applyNumberFormat="1" applyFont="1" applyFill="1" applyBorder="1" applyAlignment="1">
      <alignment horizontal="center" vertical="center"/>
    </xf>
    <xf numFmtId="166" fontId="10" fillId="14" borderId="1" xfId="2" applyNumberFormat="1" applyFont="1" applyFill="1" applyBorder="1" applyAlignment="1">
      <alignment vertical="center" wrapText="1"/>
    </xf>
    <xf numFmtId="180" fontId="6" fillId="14" borderId="1" xfId="2" applyNumberFormat="1" applyFont="1" applyFill="1" applyBorder="1" applyAlignment="1">
      <alignment vertical="center" wrapText="1"/>
    </xf>
    <xf numFmtId="180" fontId="6" fillId="14" borderId="1" xfId="0" applyNumberFormat="1" applyFont="1" applyFill="1" applyBorder="1" applyAlignment="1">
      <alignment horizontal="center" vertical="center" wrapText="1"/>
    </xf>
    <xf numFmtId="166" fontId="11" fillId="14" borderId="1" xfId="2" applyNumberFormat="1" applyFont="1" applyFill="1" applyBorder="1" applyAlignment="1">
      <alignment horizontal="center" vertical="center" wrapText="1"/>
    </xf>
    <xf numFmtId="0" fontId="6" fillId="14" borderId="11" xfId="0" applyFont="1" applyFill="1" applyBorder="1" applyAlignment="1">
      <alignment horizontal="justify" vertical="center" wrapText="1"/>
    </xf>
    <xf numFmtId="3" fontId="10" fillId="14" borderId="11" xfId="0" applyNumberFormat="1" applyFont="1" applyFill="1" applyBorder="1" applyAlignment="1">
      <alignment horizontal="center" vertical="center"/>
    </xf>
    <xf numFmtId="166" fontId="10" fillId="14" borderId="11" xfId="2" applyNumberFormat="1" applyFont="1" applyFill="1" applyBorder="1" applyAlignment="1">
      <alignment horizontal="center" vertical="center" wrapText="1"/>
    </xf>
    <xf numFmtId="0" fontId="10" fillId="14" borderId="11" xfId="0" applyFont="1" applyFill="1" applyBorder="1" applyAlignment="1">
      <alignment horizontal="center" vertical="center" wrapText="1"/>
    </xf>
    <xf numFmtId="173" fontId="10" fillId="14" borderId="11" xfId="2" applyNumberFormat="1" applyFont="1" applyFill="1" applyBorder="1" applyAlignment="1">
      <alignment horizontal="center" vertical="center" wrapText="1"/>
    </xf>
    <xf numFmtId="173" fontId="4" fillId="19" borderId="7" xfId="0" applyNumberFormat="1" applyFont="1" applyFill="1" applyBorder="1" applyAlignment="1">
      <alignment wrapText="1"/>
    </xf>
    <xf numFmtId="0" fontId="16" fillId="19" borderId="8" xfId="0" applyFont="1" applyFill="1" applyBorder="1" applyAlignment="1">
      <alignment wrapText="1"/>
    </xf>
    <xf numFmtId="0" fontId="4" fillId="19" borderId="8" xfId="0" applyFont="1" applyFill="1" applyBorder="1" applyAlignment="1">
      <alignment wrapText="1"/>
    </xf>
    <xf numFmtId="9" fontId="10" fillId="0" borderId="3" xfId="6" applyNumberFormat="1" applyFont="1" applyFill="1" applyBorder="1" applyAlignment="1">
      <alignment horizontal="center" vertical="center"/>
    </xf>
    <xf numFmtId="166" fontId="10" fillId="0" borderId="1" xfId="2" applyNumberFormat="1" applyFont="1" applyFill="1" applyBorder="1" applyAlignment="1">
      <alignment horizontal="center" vertical="center"/>
    </xf>
    <xf numFmtId="9" fontId="10" fillId="0" borderId="2" xfId="6" applyFont="1" applyFill="1" applyBorder="1" applyAlignment="1">
      <alignment horizontal="center" vertical="center"/>
    </xf>
    <xf numFmtId="3" fontId="11" fillId="0" borderId="2" xfId="4" applyNumberFormat="1" applyFont="1" applyBorder="1" applyAlignment="1">
      <alignment horizontal="center" vertical="center" wrapText="1"/>
    </xf>
    <xf numFmtId="14" fontId="3" fillId="0" borderId="2" xfId="4" applyNumberFormat="1" applyFont="1" applyBorder="1" applyAlignment="1">
      <alignment horizontal="center" vertical="center" wrapText="1"/>
    </xf>
    <xf numFmtId="37" fontId="3" fillId="0" borderId="14" xfId="4" applyNumberFormat="1" applyFont="1" applyBorder="1" applyAlignment="1">
      <alignment horizontal="center" vertical="center" wrapText="1"/>
    </xf>
    <xf numFmtId="0" fontId="11" fillId="0" borderId="2" xfId="4" applyFont="1" applyBorder="1" applyAlignment="1">
      <alignment horizontal="justify" vertical="center" wrapText="1"/>
    </xf>
    <xf numFmtId="37" fontId="6" fillId="0" borderId="3" xfId="4" applyNumberFormat="1" applyFont="1" applyBorder="1" applyAlignment="1">
      <alignment horizontal="center" vertical="center" wrapText="1"/>
    </xf>
    <xf numFmtId="37" fontId="6" fillId="0" borderId="1" xfId="4" applyNumberFormat="1" applyFont="1" applyBorder="1" applyAlignment="1">
      <alignment horizontal="center" vertical="center" wrapText="1"/>
    </xf>
    <xf numFmtId="37" fontId="6" fillId="0" borderId="2" xfId="4" applyNumberFormat="1" applyFont="1" applyBorder="1" applyAlignment="1">
      <alignment horizontal="center" vertical="center" wrapText="1"/>
    </xf>
    <xf numFmtId="173" fontId="5" fillId="19" borderId="6" xfId="0" applyNumberFormat="1" applyFont="1" applyFill="1" applyBorder="1" applyAlignment="1">
      <alignment wrapText="1"/>
    </xf>
    <xf numFmtId="0" fontId="5" fillId="19" borderId="6" xfId="0" applyFont="1" applyFill="1" applyBorder="1" applyAlignment="1">
      <alignment wrapText="1"/>
    </xf>
    <xf numFmtId="0" fontId="6" fillId="21" borderId="3" xfId="0" applyFont="1" applyFill="1" applyBorder="1" applyAlignment="1">
      <alignment horizontal="justify" vertical="center" wrapText="1"/>
    </xf>
    <xf numFmtId="0" fontId="11" fillId="21" borderId="3" xfId="0" applyFont="1" applyFill="1" applyBorder="1" applyAlignment="1">
      <alignment horizontal="center" vertical="center" wrapText="1"/>
    </xf>
    <xf numFmtId="3" fontId="11" fillId="21" borderId="3" xfId="0" applyNumberFormat="1" applyFont="1" applyFill="1" applyBorder="1" applyAlignment="1">
      <alignment horizontal="center" vertical="center"/>
    </xf>
    <xf numFmtId="3" fontId="11" fillId="21" borderId="3" xfId="0" applyNumberFormat="1" applyFont="1" applyFill="1" applyBorder="1" applyAlignment="1">
      <alignment horizontal="center" vertical="center" wrapText="1"/>
    </xf>
    <xf numFmtId="3" fontId="11" fillId="21" borderId="3" xfId="0" applyNumberFormat="1" applyFont="1" applyFill="1" applyBorder="1" applyAlignment="1">
      <alignment vertical="center" wrapText="1"/>
    </xf>
    <xf numFmtId="0" fontId="11" fillId="21" borderId="3" xfId="0" applyFont="1" applyFill="1" applyBorder="1" applyAlignment="1">
      <alignment vertical="center" wrapText="1"/>
    </xf>
    <xf numFmtId="14" fontId="11" fillId="21" borderId="3" xfId="0" applyNumberFormat="1" applyFont="1" applyFill="1" applyBorder="1" applyAlignment="1">
      <alignment horizontal="center" vertical="center" wrapText="1"/>
    </xf>
    <xf numFmtId="3" fontId="10" fillId="21" borderId="3" xfId="0" applyNumberFormat="1" applyFont="1" applyFill="1" applyBorder="1" applyAlignment="1">
      <alignment horizontal="center" vertical="center" wrapText="1"/>
    </xf>
    <xf numFmtId="3" fontId="39" fillId="21" borderId="4" xfId="0" applyNumberFormat="1" applyFont="1" applyFill="1" applyBorder="1" applyAlignment="1">
      <alignment horizontal="center" vertical="center" wrapText="1"/>
    </xf>
    <xf numFmtId="0" fontId="6" fillId="21" borderId="1" xfId="0" applyFont="1" applyFill="1" applyBorder="1" applyAlignment="1">
      <alignment horizontal="justify" vertical="center" wrapText="1"/>
    </xf>
    <xf numFmtId="0" fontId="11" fillId="21" borderId="1" xfId="0" applyFont="1" applyFill="1" applyBorder="1" applyAlignment="1">
      <alignment horizontal="center" vertical="center" wrapText="1"/>
    </xf>
    <xf numFmtId="3" fontId="11" fillId="21" borderId="1" xfId="0" applyNumberFormat="1" applyFont="1" applyFill="1" applyBorder="1" applyAlignment="1">
      <alignment horizontal="center" vertical="center"/>
    </xf>
    <xf numFmtId="3" fontId="11" fillId="21" borderId="1" xfId="0" applyNumberFormat="1" applyFont="1" applyFill="1" applyBorder="1" applyAlignment="1">
      <alignment horizontal="center" vertical="center" wrapText="1"/>
    </xf>
    <xf numFmtId="14" fontId="11" fillId="21" borderId="1" xfId="0" applyNumberFormat="1" applyFont="1" applyFill="1" applyBorder="1" applyAlignment="1">
      <alignment horizontal="center" vertical="center" wrapText="1"/>
    </xf>
    <xf numFmtId="3" fontId="10" fillId="21" borderId="1" xfId="0" applyNumberFormat="1" applyFont="1" applyFill="1" applyBorder="1" applyAlignment="1">
      <alignment horizontal="center" vertical="center" wrapText="1"/>
    </xf>
    <xf numFmtId="3" fontId="39" fillId="21" borderId="5" xfId="0" applyNumberFormat="1" applyFont="1" applyFill="1" applyBorder="1" applyAlignment="1">
      <alignment horizontal="center" vertical="center" wrapText="1"/>
    </xf>
    <xf numFmtId="0" fontId="17" fillId="21" borderId="1" xfId="0" applyFont="1" applyFill="1" applyBorder="1" applyAlignment="1">
      <alignment horizontal="justify" vertical="center" wrapText="1"/>
    </xf>
    <xf numFmtId="9" fontId="11" fillId="21" borderId="1" xfId="0" applyNumberFormat="1" applyFont="1" applyFill="1" applyBorder="1" applyAlignment="1">
      <alignment horizontal="center" vertical="center" wrapText="1"/>
    </xf>
    <xf numFmtId="9" fontId="11" fillId="21" borderId="1" xfId="0" applyNumberFormat="1" applyFont="1" applyFill="1" applyBorder="1" applyAlignment="1">
      <alignment horizontal="center" vertical="center"/>
    </xf>
    <xf numFmtId="0" fontId="11" fillId="21" borderId="1" xfId="0" applyFont="1" applyFill="1" applyBorder="1" applyAlignment="1">
      <alignment vertical="center" wrapText="1"/>
    </xf>
    <xf numFmtId="14" fontId="11" fillId="21" borderId="1" xfId="0" applyNumberFormat="1" applyFont="1" applyFill="1" applyBorder="1" applyAlignment="1">
      <alignment horizontal="justify" vertical="center" wrapText="1"/>
    </xf>
    <xf numFmtId="0" fontId="11" fillId="21" borderId="1" xfId="0" applyFont="1" applyFill="1" applyBorder="1" applyAlignment="1">
      <alignment horizontal="center" vertical="center"/>
    </xf>
    <xf numFmtId="1" fontId="11" fillId="21" borderId="1" xfId="0" applyNumberFormat="1" applyFont="1" applyFill="1" applyBorder="1" applyAlignment="1">
      <alignment horizontal="center" vertical="center"/>
    </xf>
    <xf numFmtId="0" fontId="11" fillId="21" borderId="1" xfId="0" applyFont="1" applyFill="1" applyBorder="1" applyAlignment="1">
      <alignment horizontal="justify" vertical="center" wrapText="1"/>
    </xf>
    <xf numFmtId="0" fontId="9" fillId="21" borderId="1" xfId="0" applyFont="1" applyFill="1" applyBorder="1" applyAlignment="1">
      <alignment horizontal="center" vertical="center" wrapText="1"/>
    </xf>
    <xf numFmtId="0" fontId="6" fillId="21" borderId="2" xfId="0" applyFont="1" applyFill="1" applyBorder="1" applyAlignment="1">
      <alignment horizontal="justify" vertical="center" wrapText="1"/>
    </xf>
    <xf numFmtId="0" fontId="11" fillId="21" borderId="2" xfId="0" applyFont="1" applyFill="1" applyBorder="1" applyAlignment="1">
      <alignment horizontal="center" vertical="center" wrapText="1"/>
    </xf>
    <xf numFmtId="1" fontId="11" fillId="21" borderId="2" xfId="0" applyNumberFormat="1" applyFont="1" applyFill="1" applyBorder="1" applyAlignment="1">
      <alignment horizontal="center" vertical="center"/>
    </xf>
    <xf numFmtId="3" fontId="11" fillId="21" borderId="2" xfId="0" applyNumberFormat="1" applyFont="1" applyFill="1" applyBorder="1" applyAlignment="1">
      <alignment horizontal="center" vertical="center" wrapText="1"/>
    </xf>
    <xf numFmtId="0" fontId="9" fillId="21" borderId="2" xfId="0" applyFont="1" applyFill="1" applyBorder="1" applyAlignment="1">
      <alignment horizontal="center" vertical="center" wrapText="1"/>
    </xf>
    <xf numFmtId="14" fontId="11" fillId="21" borderId="2" xfId="0" applyNumberFormat="1" applyFont="1" applyFill="1" applyBorder="1" applyAlignment="1">
      <alignment horizontal="center" vertical="center" wrapText="1"/>
    </xf>
    <xf numFmtId="14" fontId="11" fillId="21" borderId="2" xfId="0" applyNumberFormat="1" applyFont="1" applyFill="1" applyBorder="1" applyAlignment="1">
      <alignment horizontal="justify" vertical="center" wrapText="1"/>
    </xf>
    <xf numFmtId="9" fontId="6" fillId="0" borderId="3" xfId="0" applyNumberFormat="1" applyFont="1" applyFill="1" applyBorder="1" applyAlignment="1">
      <alignment horizontal="center" vertical="center" wrapText="1"/>
    </xf>
    <xf numFmtId="9" fontId="6" fillId="0" borderId="3" xfId="6" applyFont="1" applyFill="1" applyBorder="1" applyAlignment="1">
      <alignment horizontal="center"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6" applyFont="1" applyFill="1" applyBorder="1" applyAlignment="1">
      <alignment horizontal="center" vertical="center"/>
    </xf>
    <xf numFmtId="0" fontId="6" fillId="0" borderId="2" xfId="0" applyFont="1" applyFill="1" applyBorder="1" applyAlignment="1">
      <alignment horizontal="center" vertical="center" wrapText="1"/>
    </xf>
    <xf numFmtId="0" fontId="6" fillId="13" borderId="2" xfId="0" applyFont="1" applyFill="1" applyBorder="1" applyAlignment="1">
      <alignment vertical="center" wrapText="1"/>
    </xf>
    <xf numFmtId="3" fontId="6" fillId="13" borderId="2" xfId="0" applyNumberFormat="1" applyFont="1" applyFill="1" applyBorder="1" applyAlignment="1">
      <alignment vertical="center" wrapText="1"/>
    </xf>
    <xf numFmtId="0" fontId="15" fillId="14" borderId="3" xfId="0" applyFont="1" applyFill="1" applyBorder="1" applyAlignment="1">
      <alignment horizontal="center" vertical="center" wrapText="1"/>
    </xf>
    <xf numFmtId="0" fontId="11" fillId="14" borderId="3" xfId="0" applyFont="1" applyFill="1" applyBorder="1" applyAlignment="1">
      <alignment horizontal="justify" vertical="center" wrapText="1"/>
    </xf>
    <xf numFmtId="181" fontId="6" fillId="14" borderId="3" xfId="0" applyNumberFormat="1" applyFont="1" applyFill="1" applyBorder="1" applyAlignment="1">
      <alignment horizontal="right" vertical="center" wrapText="1"/>
    </xf>
    <xf numFmtId="0" fontId="9" fillId="14" borderId="3" xfId="0" applyFont="1" applyFill="1" applyBorder="1" applyAlignment="1">
      <alignment wrapText="1"/>
    </xf>
    <xf numFmtId="181" fontId="6" fillId="14" borderId="3" xfId="0" applyNumberFormat="1" applyFont="1" applyFill="1" applyBorder="1" applyAlignment="1">
      <alignment horizontal="center" vertical="center" wrapText="1"/>
    </xf>
    <xf numFmtId="170" fontId="6" fillId="14" borderId="3" xfId="0" applyNumberFormat="1" applyFont="1" applyFill="1" applyBorder="1" applyAlignment="1">
      <alignment horizontal="center" vertical="center" wrapText="1"/>
    </xf>
    <xf numFmtId="181" fontId="9" fillId="14" borderId="4" xfId="0" applyNumberFormat="1" applyFont="1" applyFill="1" applyBorder="1" applyAlignment="1">
      <alignment horizontal="center" vertical="center" wrapText="1"/>
    </xf>
    <xf numFmtId="181" fontId="6" fillId="14" borderId="1" xfId="0" applyNumberFormat="1" applyFont="1" applyFill="1" applyBorder="1" applyAlignment="1">
      <alignment vertical="center" wrapText="1"/>
    </xf>
    <xf numFmtId="0" fontId="15" fillId="14" borderId="2" xfId="0" applyFont="1" applyFill="1" applyBorder="1" applyAlignment="1">
      <alignment horizontal="center" vertical="center" wrapText="1"/>
    </xf>
    <xf numFmtId="181" fontId="6" fillId="14" borderId="2" xfId="0" applyNumberFormat="1" applyFont="1" applyFill="1" applyBorder="1" applyAlignment="1">
      <alignment vertical="center" wrapText="1"/>
    </xf>
    <xf numFmtId="3" fontId="6" fillId="0" borderId="3" xfId="4" applyNumberFormat="1" applyFont="1" applyFill="1" applyBorder="1" applyAlignment="1">
      <alignment horizontal="center" vertical="center" wrapText="1"/>
    </xf>
    <xf numFmtId="3" fontId="6" fillId="0" borderId="3" xfId="4" applyNumberFormat="1" applyFont="1" applyFill="1" applyBorder="1" applyAlignment="1">
      <alignment vertical="center" wrapText="1"/>
    </xf>
    <xf numFmtId="3" fontId="10" fillId="0" borderId="3" xfId="4" applyNumberFormat="1" applyFont="1" applyFill="1" applyBorder="1" applyAlignment="1">
      <alignment vertical="center" wrapText="1"/>
    </xf>
    <xf numFmtId="0" fontId="6" fillId="0" borderId="3" xfId="4" applyFont="1" applyFill="1" applyBorder="1" applyAlignment="1">
      <alignment vertical="center" wrapText="1"/>
    </xf>
    <xf numFmtId="14" fontId="6" fillId="0" borderId="3" xfId="4" applyNumberFormat="1" applyFont="1" applyFill="1" applyBorder="1" applyAlignment="1">
      <alignment horizontal="justify" vertical="center" wrapText="1"/>
    </xf>
    <xf numFmtId="0" fontId="9" fillId="0" borderId="4" xfId="4" applyFont="1" applyFill="1" applyBorder="1" applyAlignment="1">
      <alignment horizontal="justify" vertical="center" wrapText="1"/>
    </xf>
    <xf numFmtId="3" fontId="6" fillId="0" borderId="1" xfId="4" applyNumberFormat="1" applyFont="1" applyFill="1" applyBorder="1" applyAlignment="1">
      <alignment horizontal="center" vertical="center" wrapText="1"/>
    </xf>
    <xf numFmtId="3" fontId="6" fillId="0" borderId="1" xfId="4" applyNumberFormat="1" applyFont="1" applyFill="1" applyBorder="1" applyAlignment="1">
      <alignment vertical="center" wrapText="1"/>
    </xf>
    <xf numFmtId="3" fontId="10" fillId="0" borderId="1" xfId="4" applyNumberFormat="1" applyFont="1" applyFill="1" applyBorder="1" applyAlignment="1">
      <alignment vertical="center" wrapText="1"/>
    </xf>
    <xf numFmtId="0" fontId="6" fillId="0" borderId="1" xfId="4" applyFont="1" applyFill="1" applyBorder="1" applyAlignment="1">
      <alignment vertical="center" wrapText="1"/>
    </xf>
    <xf numFmtId="3" fontId="6" fillId="0" borderId="2" xfId="4" applyNumberFormat="1" applyFont="1" applyFill="1" applyBorder="1" applyAlignment="1">
      <alignment horizontal="center" vertical="center" wrapText="1"/>
    </xf>
    <xf numFmtId="3" fontId="6" fillId="0" borderId="2" xfId="4" applyNumberFormat="1" applyFont="1" applyFill="1" applyBorder="1" applyAlignment="1">
      <alignment vertical="center" wrapText="1"/>
    </xf>
    <xf numFmtId="3" fontId="10" fillId="0" borderId="2" xfId="4" applyNumberFormat="1" applyFont="1" applyFill="1" applyBorder="1" applyAlignment="1">
      <alignment vertical="center" wrapText="1"/>
    </xf>
    <xf numFmtId="0" fontId="6" fillId="0" borderId="2" xfId="4" applyFont="1" applyFill="1" applyBorder="1" applyAlignment="1">
      <alignment vertical="center" wrapText="1"/>
    </xf>
    <xf numFmtId="0" fontId="11" fillId="0" borderId="3" xfId="4" applyFont="1" applyFill="1" applyBorder="1" applyAlignment="1">
      <alignment horizontal="justify" vertical="center" wrapText="1"/>
    </xf>
    <xf numFmtId="0" fontId="16" fillId="19" borderId="16" xfId="0" applyFont="1" applyFill="1" applyBorder="1" applyAlignment="1">
      <alignment wrapText="1"/>
    </xf>
    <xf numFmtId="0" fontId="4" fillId="19" borderId="16" xfId="0" applyFont="1" applyFill="1" applyBorder="1" applyAlignment="1">
      <alignment wrapText="1"/>
    </xf>
    <xf numFmtId="49" fontId="14" fillId="18" borderId="11" xfId="0" applyNumberFormat="1" applyFont="1" applyFill="1" applyBorder="1" applyAlignment="1">
      <alignment horizontal="center" vertical="center" wrapText="1"/>
    </xf>
    <xf numFmtId="14" fontId="6" fillId="17" borderId="3" xfId="4" applyNumberFormat="1" applyFont="1" applyFill="1" applyBorder="1" applyAlignment="1">
      <alignment horizontal="center" vertical="center" wrapText="1"/>
    </xf>
    <xf numFmtId="169" fontId="6" fillId="17" borderId="1" xfId="4" applyNumberFormat="1" applyFont="1" applyFill="1" applyBorder="1" applyAlignment="1">
      <alignment horizontal="center" vertical="center" wrapText="1"/>
    </xf>
    <xf numFmtId="9" fontId="37" fillId="17" borderId="1" xfId="4" applyNumberFormat="1" applyFont="1" applyFill="1" applyBorder="1" applyAlignment="1">
      <alignment horizontal="center" vertical="center" wrapText="1"/>
    </xf>
    <xf numFmtId="14" fontId="6" fillId="17" borderId="1" xfId="1" applyNumberFormat="1" applyFont="1" applyFill="1" applyBorder="1" applyAlignment="1">
      <alignment vertical="center" wrapText="1"/>
    </xf>
    <xf numFmtId="9" fontId="6" fillId="0" borderId="1" xfId="8" applyFont="1" applyFill="1" applyBorder="1" applyAlignment="1">
      <alignment horizontal="center" vertical="center" wrapText="1"/>
    </xf>
    <xf numFmtId="3" fontId="6" fillId="13" borderId="1" xfId="1" applyNumberFormat="1" applyFont="1" applyFill="1" applyBorder="1" applyAlignment="1">
      <alignment horizontal="center" vertical="center" wrapText="1"/>
    </xf>
    <xf numFmtId="9" fontId="6" fillId="0" borderId="1" xfId="8" applyFont="1" applyFill="1" applyBorder="1" applyAlignment="1">
      <alignment horizontal="center" vertical="center"/>
    </xf>
    <xf numFmtId="0" fontId="4" fillId="15" borderId="35" xfId="0" applyFont="1" applyFill="1" applyBorder="1" applyAlignment="1">
      <alignment wrapText="1"/>
    </xf>
    <xf numFmtId="3" fontId="6" fillId="17" borderId="3" xfId="4" applyNumberFormat="1" applyFont="1" applyFill="1" applyBorder="1" applyAlignment="1">
      <alignment horizontal="justify" vertical="center" wrapText="1"/>
    </xf>
    <xf numFmtId="173" fontId="4" fillId="15" borderId="40" xfId="0" applyNumberFormat="1" applyFont="1" applyFill="1" applyBorder="1" applyAlignment="1">
      <alignment wrapText="1"/>
    </xf>
    <xf numFmtId="3" fontId="6" fillId="17" borderId="1" xfId="4" applyNumberFormat="1" applyFont="1" applyFill="1" applyBorder="1" applyAlignment="1">
      <alignment horizontal="center" vertical="center"/>
    </xf>
    <xf numFmtId="3" fontId="6" fillId="17" borderId="4" xfId="4" applyNumberFormat="1" applyFont="1" applyFill="1" applyBorder="1" applyAlignment="1">
      <alignment horizontal="center" vertical="center" wrapText="1"/>
    </xf>
    <xf numFmtId="173" fontId="6" fillId="17" borderId="5" xfId="1" applyNumberFormat="1" applyFont="1" applyFill="1" applyBorder="1" applyAlignment="1">
      <alignment vertical="center" wrapText="1"/>
    </xf>
    <xf numFmtId="173" fontId="6" fillId="17" borderId="5" xfId="1" applyNumberFormat="1" applyFont="1" applyFill="1" applyBorder="1" applyAlignment="1">
      <alignment horizontal="center" vertical="center" wrapText="1"/>
    </xf>
    <xf numFmtId="14" fontId="6" fillId="17" borderId="2" xfId="1" applyNumberFormat="1" applyFont="1" applyFill="1" applyBorder="1" applyAlignment="1">
      <alignment vertical="center" wrapText="1"/>
    </xf>
    <xf numFmtId="0" fontId="6" fillId="17" borderId="41" xfId="4" applyFont="1" applyFill="1" applyBorder="1" applyAlignment="1">
      <alignment horizontal="justify" vertical="center" wrapText="1"/>
    </xf>
    <xf numFmtId="0" fontId="6" fillId="17" borderId="36" xfId="4" applyFont="1" applyFill="1" applyBorder="1" applyAlignment="1">
      <alignment horizontal="justify" vertical="center" wrapText="1"/>
    </xf>
    <xf numFmtId="3" fontId="6" fillId="17" borderId="36" xfId="4" applyNumberFormat="1" applyFont="1" applyFill="1" applyBorder="1" applyAlignment="1">
      <alignment horizontal="center" vertical="center"/>
    </xf>
    <xf numFmtId="3" fontId="6" fillId="17" borderId="36" xfId="4" applyNumberFormat="1" applyFont="1" applyFill="1" applyBorder="1" applyAlignment="1">
      <alignment horizontal="center" vertical="center" wrapText="1"/>
    </xf>
    <xf numFmtId="0" fontId="6" fillId="17" borderId="35" xfId="4" applyFont="1" applyFill="1" applyBorder="1" applyAlignment="1">
      <alignment horizontal="justify" vertical="center" wrapText="1"/>
    </xf>
    <xf numFmtId="173" fontId="6" fillId="17" borderId="6" xfId="1" applyNumberFormat="1" applyFont="1" applyFill="1" applyBorder="1" applyAlignment="1">
      <alignment horizontal="center" vertical="center" wrapText="1"/>
    </xf>
    <xf numFmtId="0" fontId="6" fillId="17" borderId="6" xfId="4" applyFont="1" applyFill="1" applyBorder="1" applyAlignment="1">
      <alignment horizontal="center" vertical="center" wrapText="1"/>
    </xf>
    <xf numFmtId="173" fontId="6" fillId="17" borderId="7" xfId="1" applyNumberFormat="1" applyFont="1" applyFill="1" applyBorder="1" applyAlignment="1">
      <alignment horizontal="center" vertical="center" wrapText="1"/>
    </xf>
    <xf numFmtId="14" fontId="6" fillId="17" borderId="35" xfId="1" applyNumberFormat="1" applyFont="1" applyFill="1" applyBorder="1" applyAlignment="1">
      <alignment vertical="center" wrapText="1"/>
    </xf>
    <xf numFmtId="14" fontId="6" fillId="17" borderId="7" xfId="1" applyNumberFormat="1" applyFont="1" applyFill="1" applyBorder="1" applyAlignment="1">
      <alignment vertical="center" wrapText="1"/>
    </xf>
    <xf numFmtId="173" fontId="6" fillId="17" borderId="35" xfId="1" applyNumberFormat="1" applyFont="1" applyFill="1" applyBorder="1" applyAlignment="1">
      <alignment horizontal="justify" vertical="center" wrapText="1"/>
    </xf>
    <xf numFmtId="173" fontId="6" fillId="17" borderId="8" xfId="1" applyNumberFormat="1" applyFont="1" applyFill="1" applyBorder="1" applyAlignment="1">
      <alignment horizontal="center" vertical="center" wrapText="1"/>
    </xf>
    <xf numFmtId="173" fontId="0" fillId="0" borderId="0" xfId="0" applyNumberFormat="1"/>
    <xf numFmtId="0" fontId="11" fillId="17" borderId="3" xfId="0" applyFont="1" applyFill="1" applyBorder="1" applyAlignment="1">
      <alignment vertical="center" wrapText="1"/>
    </xf>
    <xf numFmtId="0" fontId="11" fillId="17" borderId="4" xfId="0" applyFont="1" applyFill="1" applyBorder="1" applyAlignment="1">
      <alignment vertical="center" wrapText="1"/>
    </xf>
    <xf numFmtId="0" fontId="11" fillId="17" borderId="1" xfId="0" applyFont="1" applyFill="1" applyBorder="1" applyAlignment="1">
      <alignment vertical="center" wrapText="1"/>
    </xf>
    <xf numFmtId="0" fontId="11" fillId="17" borderId="5" xfId="0" applyFont="1" applyFill="1" applyBorder="1" applyAlignment="1">
      <alignment vertical="center" wrapText="1"/>
    </xf>
    <xf numFmtId="0" fontId="11" fillId="17" borderId="1" xfId="4" applyFont="1" applyFill="1" applyBorder="1" applyAlignment="1">
      <alignment horizontal="justify" vertical="center" wrapText="1"/>
    </xf>
    <xf numFmtId="0" fontId="11" fillId="17" borderId="3" xfId="0" applyFont="1" applyFill="1" applyBorder="1" applyAlignment="1">
      <alignment horizontal="justify" vertical="center" wrapText="1"/>
    </xf>
    <xf numFmtId="0" fontId="11" fillId="17" borderId="1" xfId="0" applyFont="1" applyFill="1" applyBorder="1" applyAlignment="1">
      <alignment horizontal="justify" vertical="center" wrapText="1"/>
    </xf>
    <xf numFmtId="3" fontId="10" fillId="17" borderId="3" xfId="0" applyNumberFormat="1" applyFont="1" applyFill="1" applyBorder="1" applyAlignment="1">
      <alignment horizontal="center" vertical="center" wrapText="1"/>
    </xf>
    <xf numFmtId="3" fontId="10" fillId="17" borderId="1" xfId="0" applyNumberFormat="1" applyFont="1" applyFill="1" applyBorder="1" applyAlignment="1">
      <alignment horizontal="center" vertical="center" wrapText="1"/>
    </xf>
    <xf numFmtId="2" fontId="11" fillId="0" borderId="42" xfId="4" applyNumberFormat="1" applyFont="1" applyBorder="1" applyAlignment="1">
      <alignment horizontal="justify" vertical="center" wrapText="1"/>
    </xf>
    <xf numFmtId="2" fontId="11" fillId="0" borderId="11" xfId="4" applyNumberFormat="1" applyFont="1" applyBorder="1" applyAlignment="1">
      <alignment horizontal="justify" vertical="center" wrapText="1"/>
    </xf>
    <xf numFmtId="6" fontId="11" fillId="0" borderId="11" xfId="6" applyNumberFormat="1" applyFont="1" applyBorder="1" applyAlignment="1">
      <alignment horizontal="center" vertical="center" wrapText="1"/>
    </xf>
    <xf numFmtId="3" fontId="10" fillId="0" borderId="11" xfId="4" applyNumberFormat="1" applyFont="1" applyBorder="1" applyAlignment="1">
      <alignment horizontal="center" vertical="center" wrapText="1"/>
    </xf>
    <xf numFmtId="0" fontId="11" fillId="0" borderId="11" xfId="4" applyFont="1" applyBorder="1" applyAlignment="1">
      <alignment horizontal="center" vertical="center" wrapText="1"/>
    </xf>
    <xf numFmtId="3" fontId="11" fillId="0" borderId="11" xfId="4" applyNumberFormat="1" applyFont="1" applyBorder="1" applyAlignment="1">
      <alignment horizontal="center" vertical="center" wrapText="1"/>
    </xf>
    <xf numFmtId="0" fontId="11" fillId="0" borderId="12" xfId="4" applyFont="1" applyBorder="1" applyAlignment="1">
      <alignment horizontal="center" vertical="center" wrapText="1"/>
    </xf>
    <xf numFmtId="0" fontId="0" fillId="19" borderId="39" xfId="0" applyFill="1" applyBorder="1"/>
    <xf numFmtId="14" fontId="10" fillId="0" borderId="11" xfId="4" applyNumberFormat="1" applyFont="1" applyBorder="1" applyAlignment="1">
      <alignment horizontal="center" vertical="center" wrapText="1"/>
    </xf>
    <xf numFmtId="0" fontId="6" fillId="0" borderId="10" xfId="4" applyFont="1" applyFill="1" applyBorder="1" applyAlignment="1">
      <alignment horizontal="center" vertical="center" wrapText="1"/>
    </xf>
    <xf numFmtId="176" fontId="6" fillId="0" borderId="10" xfId="4" applyNumberFormat="1" applyFont="1" applyFill="1" applyBorder="1" applyAlignment="1">
      <alignment horizontal="center" vertical="center" wrapText="1"/>
    </xf>
    <xf numFmtId="0" fontId="6" fillId="0" borderId="43" xfId="4" applyFont="1" applyFill="1" applyBorder="1" applyAlignment="1">
      <alignment horizontal="justify" vertical="center" wrapText="1"/>
    </xf>
    <xf numFmtId="0" fontId="6" fillId="0" borderId="1" xfId="4" applyFont="1" applyFill="1" applyBorder="1" applyAlignment="1">
      <alignment horizontal="center" vertical="center" wrapText="1"/>
    </xf>
    <xf numFmtId="176" fontId="6" fillId="0" borderId="1" xfId="4" applyNumberFormat="1" applyFont="1" applyFill="1" applyBorder="1" applyAlignment="1">
      <alignment horizontal="center" vertical="center" wrapText="1"/>
    </xf>
    <xf numFmtId="176" fontId="6" fillId="0" borderId="18" xfId="4" applyNumberFormat="1" applyFont="1" applyFill="1" applyBorder="1" applyAlignment="1">
      <alignment horizontal="center" vertical="center" wrapText="1"/>
    </xf>
    <xf numFmtId="0" fontId="6" fillId="0" borderId="5" xfId="4" applyFont="1" applyFill="1" applyBorder="1" applyAlignment="1">
      <alignment horizontal="justify" vertical="center" wrapText="1"/>
    </xf>
    <xf numFmtId="9" fontId="6" fillId="0" borderId="1" xfId="4" applyNumberFormat="1" applyFont="1" applyFill="1" applyBorder="1" applyAlignment="1">
      <alignment horizontal="center" vertical="center" wrapText="1"/>
    </xf>
    <xf numFmtId="0" fontId="6" fillId="15" borderId="3" xfId="0" applyFont="1" applyFill="1" applyBorder="1" applyAlignment="1">
      <alignment horizontal="justify" vertical="center" wrapText="1"/>
    </xf>
    <xf numFmtId="3" fontId="3" fillId="15" borderId="3" xfId="0" applyNumberFormat="1" applyFont="1" applyFill="1" applyBorder="1" applyAlignment="1">
      <alignment horizontal="center" vertical="center"/>
    </xf>
    <xf numFmtId="3" fontId="6" fillId="15" borderId="3" xfId="0" applyNumberFormat="1" applyFont="1" applyFill="1" applyBorder="1" applyAlignment="1">
      <alignment horizontal="center" vertical="center"/>
    </xf>
    <xf numFmtId="14" fontId="6" fillId="15" borderId="3" xfId="0" applyNumberFormat="1" applyFont="1" applyFill="1" applyBorder="1" applyAlignment="1">
      <alignment horizontal="center" vertical="center" wrapText="1"/>
    </xf>
    <xf numFmtId="3" fontId="6" fillId="15" borderId="4" xfId="0" applyNumberFormat="1" applyFont="1" applyFill="1" applyBorder="1" applyAlignment="1">
      <alignment horizontal="justify" vertical="center" wrapText="1"/>
    </xf>
    <xf numFmtId="0" fontId="6" fillId="15" borderId="1" xfId="0" applyFont="1" applyFill="1" applyBorder="1" applyAlignment="1">
      <alignment horizontal="justify" vertical="center" wrapText="1"/>
    </xf>
    <xf numFmtId="3" fontId="3" fillId="15" borderId="1" xfId="0" applyNumberFormat="1" applyFont="1" applyFill="1" applyBorder="1" applyAlignment="1">
      <alignment horizontal="center" vertical="center"/>
    </xf>
    <xf numFmtId="3" fontId="6" fillId="15" borderId="1" xfId="0" applyNumberFormat="1" applyFont="1" applyFill="1" applyBorder="1" applyAlignment="1">
      <alignment horizontal="center" vertical="center"/>
    </xf>
    <xf numFmtId="14" fontId="6" fillId="15" borderId="1" xfId="0" applyNumberFormat="1" applyFont="1" applyFill="1" applyBorder="1" applyAlignment="1">
      <alignment horizontal="center" vertical="center" wrapText="1"/>
    </xf>
    <xf numFmtId="3" fontId="6" fillId="15" borderId="5" xfId="0" applyNumberFormat="1" applyFont="1" applyFill="1" applyBorder="1" applyAlignment="1">
      <alignment horizontal="justify" vertical="center" wrapText="1"/>
    </xf>
    <xf numFmtId="3" fontId="3" fillId="15" borderId="2" xfId="0" applyNumberFormat="1" applyFont="1" applyFill="1" applyBorder="1" applyAlignment="1">
      <alignment horizontal="center" vertical="center"/>
    </xf>
    <xf numFmtId="3" fontId="6" fillId="15" borderId="2" xfId="0" applyNumberFormat="1" applyFont="1" applyFill="1" applyBorder="1" applyAlignment="1">
      <alignment horizontal="center" vertical="center"/>
    </xf>
    <xf numFmtId="14" fontId="6" fillId="15" borderId="2" xfId="0" applyNumberFormat="1" applyFont="1" applyFill="1" applyBorder="1" applyAlignment="1">
      <alignment horizontal="center" vertical="center" wrapText="1"/>
    </xf>
    <xf numFmtId="3" fontId="6" fillId="15" borderId="14" xfId="0" applyNumberFormat="1" applyFont="1" applyFill="1" applyBorder="1" applyAlignment="1">
      <alignment horizontal="justify" vertical="center" wrapText="1"/>
    </xf>
    <xf numFmtId="0" fontId="6" fillId="0" borderId="11" xfId="4" applyFont="1" applyFill="1" applyBorder="1" applyAlignment="1">
      <alignment horizontal="center" vertical="center" wrapText="1"/>
    </xf>
    <xf numFmtId="176" fontId="6" fillId="0" borderId="11" xfId="4" applyNumberFormat="1"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12" xfId="4" applyFont="1" applyFill="1" applyBorder="1" applyAlignment="1">
      <alignment horizontal="justify" vertical="center" wrapText="1"/>
    </xf>
    <xf numFmtId="0" fontId="6" fillId="14" borderId="3" xfId="0" applyFont="1" applyFill="1" applyBorder="1" applyAlignment="1">
      <alignment horizontal="justify" vertical="center" wrapText="1"/>
    </xf>
    <xf numFmtId="0" fontId="6" fillId="14" borderId="1" xfId="0" applyFont="1" applyFill="1" applyBorder="1" applyAlignment="1">
      <alignment horizontal="justify" vertical="center" wrapText="1"/>
    </xf>
    <xf numFmtId="0" fontId="0" fillId="0" borderId="1" xfId="0" applyBorder="1" applyAlignment="1">
      <alignment horizontal="justify" vertical="center" wrapText="1"/>
    </xf>
    <xf numFmtId="3" fontId="10" fillId="0" borderId="1" xfId="0" applyNumberFormat="1" applyFont="1" applyBorder="1" applyAlignment="1">
      <alignment horizontal="center" vertical="center" wrapText="1"/>
    </xf>
    <xf numFmtId="0" fontId="17" fillId="3" borderId="2" xfId="0" applyFont="1" applyFill="1" applyBorder="1" applyAlignment="1">
      <alignment horizontal="justify" vertical="center" wrapText="1"/>
    </xf>
    <xf numFmtId="173" fontId="25" fillId="3" borderId="2" xfId="2" applyNumberFormat="1" applyFont="1" applyFill="1" applyBorder="1" applyAlignment="1">
      <alignment horizontal="justify" vertical="center" wrapText="1"/>
    </xf>
    <xf numFmtId="166" fontId="25" fillId="3" borderId="2" xfId="0" applyNumberFormat="1" applyFont="1" applyFill="1" applyBorder="1" applyAlignment="1">
      <alignment horizontal="center" vertical="center" wrapText="1"/>
    </xf>
    <xf numFmtId="0" fontId="25" fillId="3" borderId="2" xfId="0" applyFont="1" applyFill="1" applyBorder="1" applyAlignment="1">
      <alignment wrapText="1"/>
    </xf>
    <xf numFmtId="180" fontId="25" fillId="3" borderId="2" xfId="0" applyNumberFormat="1" applyFont="1" applyFill="1" applyBorder="1" applyAlignment="1">
      <alignment vertical="center" wrapText="1"/>
    </xf>
    <xf numFmtId="0" fontId="27" fillId="3" borderId="2" xfId="0" applyFont="1" applyFill="1" applyBorder="1" applyAlignment="1">
      <alignment horizontal="justify" vertical="center" wrapText="1"/>
    </xf>
    <xf numFmtId="0" fontId="25" fillId="3" borderId="14" xfId="0" applyFont="1" applyFill="1" applyBorder="1" applyAlignment="1">
      <alignment vertical="center" wrapText="1"/>
    </xf>
    <xf numFmtId="173" fontId="16" fillId="19" borderId="6" xfId="0" applyNumberFormat="1" applyFont="1" applyFill="1" applyBorder="1" applyAlignment="1">
      <alignment wrapText="1"/>
    </xf>
    <xf numFmtId="173" fontId="4" fillId="4" borderId="6" xfId="0" applyNumberFormat="1" applyFont="1" applyFill="1" applyBorder="1" applyAlignment="1">
      <alignment horizontal="center" wrapText="1"/>
    </xf>
    <xf numFmtId="173" fontId="4" fillId="4" borderId="36" xfId="0" applyNumberFormat="1" applyFont="1" applyFill="1" applyBorder="1" applyAlignment="1">
      <alignment wrapText="1"/>
    </xf>
    <xf numFmtId="172" fontId="28" fillId="0" borderId="0" xfId="0" applyNumberFormat="1" applyFont="1" applyFill="1" applyAlignment="1">
      <alignment wrapText="1"/>
    </xf>
    <xf numFmtId="173" fontId="16" fillId="4" borderId="37" xfId="0" applyNumberFormat="1" applyFont="1" applyFill="1" applyBorder="1" applyAlignment="1">
      <alignment wrapText="1"/>
    </xf>
    <xf numFmtId="166" fontId="10" fillId="14" borderId="1" xfId="2" applyNumberFormat="1" applyFont="1" applyFill="1" applyBorder="1" applyAlignment="1">
      <alignment horizontal="center" vertical="center" wrapText="1"/>
    </xf>
    <xf numFmtId="3" fontId="10" fillId="14" borderId="11" xfId="0" applyNumberFormat="1" applyFont="1" applyFill="1" applyBorder="1" applyAlignment="1">
      <alignment horizontal="center" vertical="center" wrapText="1"/>
    </xf>
    <xf numFmtId="3" fontId="10" fillId="14" borderId="2" xfId="0" applyNumberFormat="1" applyFont="1" applyFill="1" applyBorder="1" applyAlignment="1">
      <alignment horizontal="center" vertical="center"/>
    </xf>
    <xf numFmtId="166" fontId="10" fillId="14" borderId="2" xfId="2" applyNumberFormat="1" applyFont="1" applyFill="1" applyBorder="1" applyAlignment="1">
      <alignment horizontal="center" vertical="center" wrapText="1"/>
    </xf>
    <xf numFmtId="0" fontId="10" fillId="14" borderId="2" xfId="0" applyFont="1" applyFill="1" applyBorder="1" applyAlignment="1">
      <alignment horizontal="center" vertical="center" wrapText="1"/>
    </xf>
    <xf numFmtId="173" fontId="10" fillId="14" borderId="2" xfId="0" applyNumberFormat="1" applyFont="1" applyFill="1" applyBorder="1" applyAlignment="1">
      <alignment horizontal="center" vertical="center" wrapText="1"/>
    </xf>
    <xf numFmtId="173" fontId="10" fillId="14" borderId="2" xfId="2" applyNumberFormat="1" applyFont="1" applyFill="1" applyBorder="1" applyAlignment="1">
      <alignment horizontal="center" vertical="center" wrapText="1"/>
    </xf>
    <xf numFmtId="180" fontId="6" fillId="14" borderId="2" xfId="2" applyNumberFormat="1" applyFont="1" applyFill="1" applyBorder="1" applyAlignment="1">
      <alignment vertical="center" wrapText="1"/>
    </xf>
    <xf numFmtId="180" fontId="6" fillId="14" borderId="2" xfId="0" applyNumberFormat="1" applyFont="1" applyFill="1" applyBorder="1" applyAlignment="1">
      <alignment horizontal="center" vertical="center" wrapText="1"/>
    </xf>
    <xf numFmtId="173" fontId="11" fillId="14" borderId="2" xfId="2" applyNumberFormat="1" applyFont="1" applyFill="1" applyBorder="1" applyAlignment="1">
      <alignment horizontal="justify" vertical="center" wrapText="1"/>
    </xf>
    <xf numFmtId="49" fontId="14" fillId="18" borderId="11" xfId="0" applyNumberFormat="1" applyFont="1" applyFill="1" applyBorder="1" applyAlignment="1">
      <alignment horizontal="center" vertical="center" wrapText="1"/>
    </xf>
    <xf numFmtId="49" fontId="5" fillId="18" borderId="11" xfId="0" applyNumberFormat="1" applyFont="1" applyFill="1" applyBorder="1" applyAlignment="1">
      <alignment horizontal="center" vertical="center" wrapText="1"/>
    </xf>
    <xf numFmtId="166" fontId="10" fillId="0" borderId="3" xfId="1" applyNumberFormat="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166" fontId="10" fillId="0" borderId="1" xfId="1" applyNumberFormat="1"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166" fontId="10" fillId="0" borderId="5" xfId="1" applyNumberFormat="1" applyFont="1" applyFill="1" applyBorder="1" applyAlignment="1">
      <alignment horizontal="center" vertical="center" wrapText="1"/>
    </xf>
    <xf numFmtId="3" fontId="25" fillId="3" borderId="2" xfId="1" applyNumberFormat="1" applyFont="1" applyFill="1" applyBorder="1" applyAlignment="1">
      <alignment horizontal="center" vertical="center"/>
    </xf>
    <xf numFmtId="173" fontId="26" fillId="3" borderId="2" xfId="1" applyNumberFormat="1" applyFont="1" applyFill="1" applyBorder="1" applyAlignment="1">
      <alignment vertical="center" wrapText="1"/>
    </xf>
    <xf numFmtId="173" fontId="25" fillId="3" borderId="2" xfId="1" applyNumberFormat="1" applyFont="1" applyFill="1" applyBorder="1" applyAlignment="1">
      <alignment vertical="center" wrapText="1"/>
    </xf>
    <xf numFmtId="180" fontId="25" fillId="3" borderId="2" xfId="1" applyNumberFormat="1" applyFont="1" applyFill="1" applyBorder="1" applyAlignment="1">
      <alignment vertical="center" wrapText="1"/>
    </xf>
    <xf numFmtId="0" fontId="0" fillId="0" borderId="0" xfId="1" applyNumberFormat="1" applyFont="1" applyAlignment="1">
      <alignment horizontal="center" vertical="center"/>
    </xf>
    <xf numFmtId="0" fontId="9" fillId="2" borderId="0" xfId="1" applyNumberFormat="1" applyFont="1" applyFill="1" applyAlignment="1">
      <alignment horizontal="center" vertical="center" wrapText="1"/>
    </xf>
    <xf numFmtId="0" fontId="14" fillId="2" borderId="0" xfId="4" applyFont="1" applyFill="1" applyAlignment="1">
      <alignment horizontal="left" vertical="center" wrapText="1"/>
    </xf>
    <xf numFmtId="0" fontId="14" fillId="2" borderId="0" xfId="1" applyNumberFormat="1" applyFont="1" applyFill="1" applyAlignment="1">
      <alignment horizontal="center" vertical="center" wrapText="1"/>
    </xf>
    <xf numFmtId="3" fontId="8" fillId="2" borderId="3" xfId="1" applyNumberFormat="1" applyFont="1" applyFill="1" applyBorder="1" applyAlignment="1">
      <alignment horizontal="center" vertical="center" wrapText="1"/>
    </xf>
    <xf numFmtId="3" fontId="8" fillId="0" borderId="3" xfId="4" applyNumberFormat="1" applyFont="1" applyFill="1" applyBorder="1" applyAlignment="1">
      <alignment horizontal="center" vertical="center" wrapText="1"/>
    </xf>
    <xf numFmtId="3" fontId="8" fillId="13" borderId="3" xfId="4" applyNumberFormat="1" applyFont="1" applyFill="1" applyBorder="1" applyAlignment="1">
      <alignment horizontal="center" vertical="center" wrapText="1"/>
    </xf>
    <xf numFmtId="0" fontId="8" fillId="13" borderId="3" xfId="4"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3" fontId="8" fillId="0" borderId="1" xfId="4" applyNumberFormat="1" applyFont="1" applyFill="1" applyBorder="1" applyAlignment="1">
      <alignment horizontal="center" vertical="center"/>
    </xf>
    <xf numFmtId="3" fontId="8" fillId="13" borderId="1" xfId="4" applyNumberFormat="1" applyFont="1" applyFill="1" applyBorder="1" applyAlignment="1">
      <alignment horizontal="center" vertical="center" wrapText="1"/>
    </xf>
    <xf numFmtId="0" fontId="8" fillId="13" borderId="1" xfId="4" applyFont="1" applyFill="1" applyBorder="1" applyAlignment="1">
      <alignment horizontal="center" vertical="center" wrapText="1"/>
    </xf>
    <xf numFmtId="3" fontId="8" fillId="0" borderId="1" xfId="4" applyNumberFormat="1" applyFont="1" applyFill="1" applyBorder="1" applyAlignment="1">
      <alignment horizontal="center" vertical="center" wrapText="1"/>
    </xf>
    <xf numFmtId="171" fontId="8" fillId="13" borderId="1" xfId="4" applyNumberFormat="1" applyFont="1" applyFill="1" applyBorder="1" applyAlignment="1">
      <alignment horizontal="center" vertical="center" wrapText="1"/>
    </xf>
    <xf numFmtId="3" fontId="8" fillId="0" borderId="1" xfId="1" applyNumberFormat="1" applyFont="1" applyBorder="1" applyAlignment="1">
      <alignment horizontal="center" vertical="center" wrapText="1"/>
    </xf>
    <xf numFmtId="0" fontId="8" fillId="0" borderId="1" xfId="4" applyFont="1" applyBorder="1" applyAlignment="1">
      <alignment horizontal="center" vertical="center" wrapText="1"/>
    </xf>
    <xf numFmtId="3" fontId="8" fillId="13" borderId="1" xfId="4" applyNumberFormat="1" applyFont="1" applyFill="1" applyBorder="1" applyAlignment="1">
      <alignment wrapText="1"/>
    </xf>
    <xf numFmtId="3" fontId="8" fillId="13" borderId="1" xfId="4" applyNumberFormat="1" applyFont="1" applyFill="1" applyBorder="1" applyAlignment="1">
      <alignment horizontal="center" vertical="center"/>
    </xf>
    <xf numFmtId="0" fontId="8" fillId="13" borderId="1" xfId="4" applyFont="1" applyFill="1" applyBorder="1" applyAlignment="1">
      <alignment horizontal="center" wrapText="1"/>
    </xf>
    <xf numFmtId="3" fontId="8" fillId="13" borderId="2" xfId="4" applyNumberFormat="1" applyFont="1" applyFill="1" applyBorder="1" applyAlignment="1">
      <alignment horizontal="center" vertical="center" wrapText="1"/>
    </xf>
    <xf numFmtId="3" fontId="8" fillId="13" borderId="2" xfId="4" applyNumberFormat="1" applyFont="1" applyFill="1" applyBorder="1" applyAlignment="1">
      <alignment horizontal="center" vertical="center"/>
    </xf>
    <xf numFmtId="173" fontId="15" fillId="13" borderId="2" xfId="1" applyNumberFormat="1" applyFont="1" applyFill="1" applyBorder="1" applyAlignment="1">
      <alignment horizontal="center" vertical="center" wrapText="1"/>
    </xf>
    <xf numFmtId="180" fontId="10" fillId="13" borderId="2" xfId="1" applyNumberFormat="1" applyFont="1" applyFill="1" applyBorder="1" applyAlignment="1">
      <alignment horizontal="center" vertical="center" wrapText="1"/>
    </xf>
    <xf numFmtId="3" fontId="6" fillId="13" borderId="2" xfId="1" applyNumberFormat="1" applyFont="1" applyFill="1" applyBorder="1" applyAlignment="1">
      <alignment horizontal="center" vertical="center" wrapText="1"/>
    </xf>
    <xf numFmtId="3" fontId="3" fillId="13" borderId="14" xfId="1" applyNumberFormat="1" applyFont="1" applyFill="1" applyBorder="1" applyAlignment="1">
      <alignment horizontal="center" vertical="center" wrapText="1"/>
    </xf>
    <xf numFmtId="0" fontId="9" fillId="0" borderId="0" xfId="1" applyNumberFormat="1" applyFont="1" applyAlignment="1">
      <alignment horizontal="center" vertical="center" wrapText="1"/>
    </xf>
    <xf numFmtId="3" fontId="9" fillId="0" borderId="0" xfId="4" applyNumberFormat="1" applyFont="1" applyAlignment="1">
      <alignment wrapText="1"/>
    </xf>
    <xf numFmtId="0" fontId="11" fillId="0" borderId="0" xfId="4" applyFont="1" applyAlignment="1">
      <alignment wrapText="1"/>
    </xf>
    <xf numFmtId="0" fontId="4" fillId="13" borderId="2" xfId="4" applyFont="1" applyFill="1" applyBorder="1" applyAlignment="1">
      <alignment horizontal="justify" vertical="center" wrapText="1"/>
    </xf>
    <xf numFmtId="173" fontId="7" fillId="19" borderId="6" xfId="0" applyNumberFormat="1" applyFont="1" applyFill="1" applyBorder="1" applyAlignment="1">
      <alignment wrapText="1"/>
    </xf>
    <xf numFmtId="173" fontId="4" fillId="19" borderId="6" xfId="0" applyNumberFormat="1" applyFont="1" applyFill="1" applyBorder="1" applyAlignment="1">
      <alignment wrapText="1"/>
    </xf>
    <xf numFmtId="3" fontId="10" fillId="14" borderId="3" xfId="3" applyNumberFormat="1" applyFont="1" applyFill="1" applyBorder="1" applyAlignment="1">
      <alignment horizontal="center" vertical="center" wrapText="1"/>
    </xf>
    <xf numFmtId="3" fontId="10" fillId="14" borderId="3" xfId="0" applyNumberFormat="1" applyFont="1" applyFill="1" applyBorder="1" applyAlignment="1">
      <alignment horizontal="center" vertical="center" wrapText="1"/>
    </xf>
    <xf numFmtId="180" fontId="10" fillId="14" borderId="3" xfId="0" applyNumberFormat="1" applyFont="1" applyFill="1" applyBorder="1" applyAlignment="1">
      <alignment vertical="center"/>
    </xf>
    <xf numFmtId="0" fontId="10" fillId="14" borderId="3" xfId="0" applyFont="1" applyFill="1" applyBorder="1" applyAlignment="1">
      <alignment vertical="center" wrapText="1"/>
    </xf>
    <xf numFmtId="3" fontId="10" fillId="14" borderId="1" xfId="3" applyNumberFormat="1" applyFont="1" applyFill="1" applyBorder="1" applyAlignment="1">
      <alignment horizontal="center" vertical="center" wrapText="1"/>
    </xf>
    <xf numFmtId="3" fontId="10" fillId="14" borderId="1" xfId="0" applyNumberFormat="1" applyFont="1" applyFill="1" applyBorder="1" applyAlignment="1">
      <alignment horizontal="center" vertical="center" wrapText="1"/>
    </xf>
    <xf numFmtId="180" fontId="10" fillId="14" borderId="1" xfId="0" applyNumberFormat="1" applyFont="1" applyFill="1" applyBorder="1" applyAlignment="1">
      <alignment vertical="center"/>
    </xf>
    <xf numFmtId="0" fontId="10" fillId="14" borderId="1" xfId="0" applyFont="1" applyFill="1" applyBorder="1" applyAlignment="1">
      <alignment vertical="center" wrapText="1"/>
    </xf>
    <xf numFmtId="3" fontId="10" fillId="14" borderId="2" xfId="3" applyNumberFormat="1" applyFont="1" applyFill="1" applyBorder="1" applyAlignment="1">
      <alignment horizontal="center" vertical="center" wrapText="1"/>
    </xf>
    <xf numFmtId="3" fontId="10" fillId="14" borderId="2" xfId="0" applyNumberFormat="1" applyFont="1" applyFill="1" applyBorder="1" applyAlignment="1">
      <alignment horizontal="center" vertical="center" wrapText="1"/>
    </xf>
    <xf numFmtId="180" fontId="10" fillId="14" borderId="2" xfId="0" applyNumberFormat="1" applyFont="1" applyFill="1" applyBorder="1" applyAlignment="1">
      <alignment vertical="center"/>
    </xf>
    <xf numFmtId="0" fontId="10" fillId="14" borderId="2" xfId="0" applyFont="1" applyFill="1" applyBorder="1" applyAlignment="1">
      <alignment vertical="center" wrapText="1"/>
    </xf>
    <xf numFmtId="0" fontId="20" fillId="14" borderId="3" xfId="0" applyFont="1" applyFill="1" applyBorder="1" applyAlignment="1">
      <alignment horizontal="justify" vertical="center" wrapText="1"/>
    </xf>
    <xf numFmtId="0" fontId="20" fillId="14" borderId="1" xfId="0" applyFont="1" applyFill="1" applyBorder="1" applyAlignment="1">
      <alignment horizontal="justify" vertical="center" wrapText="1"/>
    </xf>
    <xf numFmtId="3" fontId="20" fillId="14" borderId="1" xfId="0" applyNumberFormat="1" applyFont="1" applyFill="1" applyBorder="1" applyAlignment="1">
      <alignment horizontal="justify" vertical="center" wrapText="1"/>
    </xf>
    <xf numFmtId="3" fontId="20" fillId="14" borderId="2" xfId="0" applyNumberFormat="1" applyFont="1" applyFill="1" applyBorder="1" applyAlignment="1">
      <alignment horizontal="justify" vertical="center" wrapText="1"/>
    </xf>
    <xf numFmtId="49" fontId="14" fillId="18" borderId="11" xfId="0" applyNumberFormat="1" applyFont="1" applyFill="1" applyBorder="1" applyAlignment="1">
      <alignment horizontal="center" vertical="center" wrapText="1"/>
    </xf>
    <xf numFmtId="49" fontId="5" fillId="18" borderId="11" xfId="0" applyNumberFormat="1" applyFont="1" applyFill="1" applyBorder="1" applyAlignment="1">
      <alignment horizontal="center" vertical="center" wrapText="1"/>
    </xf>
    <xf numFmtId="0" fontId="6" fillId="20" borderId="1" xfId="0" applyFont="1" applyFill="1" applyBorder="1" applyAlignment="1">
      <alignment horizontal="justify" vertical="center" wrapText="1"/>
    </xf>
    <xf numFmtId="0" fontId="6" fillId="20" borderId="2" xfId="0" applyFont="1" applyFill="1" applyBorder="1" applyAlignment="1">
      <alignment horizontal="justify" vertical="center" wrapText="1"/>
    </xf>
    <xf numFmtId="3" fontId="0" fillId="0" borderId="1" xfId="0" applyNumberFormat="1" applyFill="1" applyBorder="1" applyAlignment="1">
      <alignment horizontal="justify" vertical="center" wrapText="1"/>
    </xf>
    <xf numFmtId="0" fontId="6" fillId="2" borderId="1" xfId="0" applyFont="1" applyFill="1" applyBorder="1" applyAlignment="1">
      <alignment horizontal="justify" vertical="center" wrapText="1"/>
    </xf>
    <xf numFmtId="0" fontId="17" fillId="0" borderId="1" xfId="0" applyFont="1" applyBorder="1" applyAlignment="1">
      <alignment horizontal="justify" vertical="center"/>
    </xf>
    <xf numFmtId="9" fontId="6" fillId="0"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xf>
    <xf numFmtId="0" fontId="0" fillId="2" borderId="1" xfId="0" applyFill="1" applyBorder="1" applyAlignment="1">
      <alignment horizontal="justify" vertical="center" wrapText="1"/>
    </xf>
    <xf numFmtId="1" fontId="9" fillId="0" borderId="1" xfId="0" applyNumberFormat="1" applyFont="1" applyFill="1" applyBorder="1" applyAlignment="1">
      <alignment horizontal="justify" vertical="center" wrapText="1"/>
    </xf>
    <xf numFmtId="9" fontId="17" fillId="0" borderId="1" xfId="0" applyNumberFormat="1" applyFont="1" applyFill="1" applyBorder="1" applyAlignment="1">
      <alignment horizontal="justify" vertical="center" wrapText="1"/>
    </xf>
    <xf numFmtId="9" fontId="0" fillId="2" borderId="1" xfId="0" applyNumberFormat="1" applyFill="1" applyBorder="1" applyAlignment="1">
      <alignment horizontal="justify" vertical="center" wrapText="1"/>
    </xf>
    <xf numFmtId="3" fontId="10" fillId="2" borderId="1" xfId="0" applyNumberFormat="1" applyFont="1" applyFill="1" applyBorder="1" applyAlignment="1">
      <alignment horizontal="center" vertical="center" wrapText="1"/>
    </xf>
    <xf numFmtId="10" fontId="6" fillId="0" borderId="1" xfId="6" applyNumberFormat="1" applyFont="1" applyFill="1" applyBorder="1" applyAlignment="1">
      <alignment horizontal="justify" vertical="center" wrapText="1"/>
    </xf>
    <xf numFmtId="0" fontId="6" fillId="0" borderId="11" xfId="0" applyFont="1" applyBorder="1" applyAlignment="1">
      <alignment horizontal="justify" vertical="center" wrapText="1"/>
    </xf>
    <xf numFmtId="10" fontId="6" fillId="0" borderId="11" xfId="6" applyNumberFormat="1" applyFont="1" applyFill="1" applyBorder="1" applyAlignment="1">
      <alignment horizontal="justify" vertical="center" wrapText="1"/>
    </xf>
    <xf numFmtId="172" fontId="4" fillId="4" borderId="16" xfId="0" applyNumberFormat="1" applyFont="1" applyFill="1" applyBorder="1" applyAlignment="1">
      <alignment wrapText="1"/>
    </xf>
    <xf numFmtId="3" fontId="4" fillId="4" borderId="16" xfId="0" applyNumberFormat="1" applyFont="1" applyFill="1" applyBorder="1" applyAlignment="1">
      <alignment wrapText="1"/>
    </xf>
    <xf numFmtId="173" fontId="4" fillId="4" borderId="39" xfId="0" applyNumberFormat="1" applyFont="1" applyFill="1" applyBorder="1" applyAlignment="1">
      <alignment wrapText="1"/>
    </xf>
    <xf numFmtId="0" fontId="10" fillId="2" borderId="1" xfId="0" applyFont="1" applyFill="1" applyBorder="1" applyAlignment="1">
      <alignment horizontal="center" vertical="center" wrapText="1"/>
    </xf>
    <xf numFmtId="182" fontId="10" fillId="2" borderId="1" xfId="0" applyNumberFormat="1" applyFont="1" applyFill="1" applyBorder="1" applyAlignment="1">
      <alignment horizontal="center" vertical="center" wrapText="1"/>
    </xf>
    <xf numFmtId="182" fontId="10" fillId="2"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182" fontId="10" fillId="0" borderId="1" xfId="0" applyNumberFormat="1" applyFont="1" applyFill="1" applyBorder="1" applyAlignment="1">
      <alignment horizontal="center" vertical="center" wrapText="1"/>
    </xf>
    <xf numFmtId="3" fontId="10" fillId="0" borderId="11" xfId="0" applyNumberFormat="1" applyFont="1" applyBorder="1" applyAlignment="1">
      <alignment horizontal="center" vertical="center" wrapText="1"/>
    </xf>
    <xf numFmtId="0" fontId="10" fillId="0" borderId="11" xfId="0" applyFont="1" applyBorder="1" applyAlignment="1">
      <alignment horizontal="center" vertical="center" wrapText="1"/>
    </xf>
    <xf numFmtId="182" fontId="10" fillId="0" borderId="11" xfId="0" applyNumberFormat="1" applyFont="1" applyFill="1" applyBorder="1" applyAlignment="1">
      <alignment horizontal="center" vertical="center" wrapText="1"/>
    </xf>
    <xf numFmtId="0" fontId="32" fillId="0" borderId="1" xfId="0" applyFont="1" applyBorder="1" applyAlignment="1">
      <alignment horizontal="justify" vertical="center" wrapText="1"/>
    </xf>
    <xf numFmtId="0" fontId="32" fillId="0" borderId="11" xfId="0" applyFont="1" applyBorder="1" applyAlignment="1">
      <alignment horizontal="justify" vertical="center" wrapText="1"/>
    </xf>
    <xf numFmtId="3" fontId="8" fillId="17" borderId="1" xfId="2" applyNumberFormat="1" applyFont="1" applyFill="1" applyBorder="1" applyAlignment="1">
      <alignment horizontal="center" vertical="center" wrapText="1"/>
    </xf>
    <xf numFmtId="3" fontId="8" fillId="0" borderId="11" xfId="6" applyNumberFormat="1" applyFont="1" applyBorder="1" applyAlignment="1">
      <alignment horizontal="center" vertical="center"/>
    </xf>
    <xf numFmtId="0" fontId="10" fillId="17" borderId="1" xfId="4" applyFont="1" applyFill="1" applyBorder="1" applyAlignment="1">
      <alignment horizontal="justify" vertical="center" wrapText="1"/>
    </xf>
    <xf numFmtId="2" fontId="10" fillId="0" borderId="11" xfId="4" applyNumberFormat="1" applyFont="1" applyBorder="1" applyAlignment="1">
      <alignment horizontal="justify" vertical="center" wrapText="1"/>
    </xf>
    <xf numFmtId="0" fontId="9" fillId="20" borderId="2" xfId="0" applyFont="1" applyFill="1" applyBorder="1" applyAlignment="1">
      <alignment vertical="center" wrapText="1"/>
    </xf>
    <xf numFmtId="0" fontId="6" fillId="13" borderId="3" xfId="0" applyFont="1" applyFill="1" applyBorder="1" applyAlignment="1">
      <alignment horizontal="justify" vertical="center" wrapText="1"/>
    </xf>
    <xf numFmtId="0" fontId="4" fillId="0" borderId="0" xfId="0" applyFont="1" applyAlignment="1">
      <alignment wrapText="1"/>
    </xf>
    <xf numFmtId="0" fontId="30" fillId="0" borderId="0" xfId="0" applyFont="1"/>
    <xf numFmtId="183" fontId="8" fillId="13" borderId="3" xfId="0" applyNumberFormat="1" applyFont="1" applyFill="1" applyBorder="1" applyAlignment="1">
      <alignment horizontal="center" vertical="center" wrapText="1"/>
    </xf>
    <xf numFmtId="183" fontId="8" fillId="13" borderId="1" xfId="0" applyNumberFormat="1" applyFont="1" applyFill="1" applyBorder="1" applyAlignment="1">
      <alignment horizontal="center" vertical="center" wrapText="1"/>
    </xf>
    <xf numFmtId="183" fontId="8" fillId="13" borderId="2" xfId="0" applyNumberFormat="1" applyFont="1" applyFill="1" applyBorder="1" applyAlignment="1">
      <alignment horizontal="center" vertical="center" wrapText="1"/>
    </xf>
    <xf numFmtId="3" fontId="8" fillId="13" borderId="3" xfId="0" applyNumberFormat="1" applyFont="1" applyFill="1" applyBorder="1" applyAlignment="1">
      <alignment wrapText="1"/>
    </xf>
    <xf numFmtId="3" fontId="8" fillId="13" borderId="3" xfId="0" applyNumberFormat="1" applyFont="1" applyFill="1" applyBorder="1" applyAlignment="1">
      <alignment horizontal="right" vertical="center" wrapText="1"/>
    </xf>
    <xf numFmtId="3" fontId="8" fillId="13" borderId="1" xfId="0" applyNumberFormat="1" applyFont="1" applyFill="1" applyBorder="1" applyAlignment="1">
      <alignment wrapText="1"/>
    </xf>
    <xf numFmtId="3" fontId="8" fillId="13" borderId="1" xfId="0" applyNumberFormat="1" applyFont="1" applyFill="1" applyBorder="1" applyAlignment="1">
      <alignment horizontal="right" vertical="center" wrapText="1"/>
    </xf>
    <xf numFmtId="3" fontId="8" fillId="13" borderId="2" xfId="0" applyNumberFormat="1" applyFont="1" applyFill="1" applyBorder="1" applyAlignment="1">
      <alignment wrapText="1"/>
    </xf>
    <xf numFmtId="3" fontId="8" fillId="13" borderId="2" xfId="0" applyNumberFormat="1" applyFont="1" applyFill="1" applyBorder="1" applyAlignment="1">
      <alignment horizontal="right" vertical="center" wrapText="1"/>
    </xf>
    <xf numFmtId="0" fontId="6" fillId="0" borderId="0" xfId="0" applyFont="1" applyAlignment="1">
      <alignment horizontal="justify" vertical="center"/>
    </xf>
    <xf numFmtId="173" fontId="7" fillId="19" borderId="7" xfId="0" applyNumberFormat="1" applyFont="1" applyFill="1" applyBorder="1" applyAlignment="1">
      <alignment wrapText="1"/>
    </xf>
    <xf numFmtId="0" fontId="7" fillId="19" borderId="8" xfId="0" applyFont="1" applyFill="1" applyBorder="1" applyAlignment="1">
      <alignment wrapText="1"/>
    </xf>
    <xf numFmtId="0" fontId="5" fillId="0" borderId="0" xfId="0" applyFont="1"/>
    <xf numFmtId="0" fontId="6" fillId="17" borderId="1" xfId="4" applyFont="1" applyFill="1" applyBorder="1" applyAlignment="1">
      <alignment horizontal="justify" vertical="center" wrapText="1"/>
    </xf>
    <xf numFmtId="0" fontId="17" fillId="17" borderId="1" xfId="4" applyFont="1" applyFill="1" applyBorder="1" applyAlignment="1">
      <alignment horizontal="justify" vertical="center" wrapText="1"/>
    </xf>
    <xf numFmtId="173" fontId="7" fillId="15" borderId="16" xfId="0" applyNumberFormat="1" applyFont="1" applyFill="1" applyBorder="1" applyAlignment="1">
      <alignment wrapText="1"/>
    </xf>
    <xf numFmtId="173" fontId="7" fillId="15" borderId="17" xfId="0" applyNumberFormat="1" applyFont="1" applyFill="1" applyBorder="1" applyAlignment="1">
      <alignment wrapText="1"/>
    </xf>
    <xf numFmtId="0" fontId="7" fillId="15" borderId="39" xfId="0" applyFont="1" applyFill="1" applyBorder="1" applyAlignment="1">
      <alignment wrapText="1"/>
    </xf>
    <xf numFmtId="0" fontId="9" fillId="17" borderId="5" xfId="4" applyFont="1" applyFill="1" applyBorder="1" applyAlignment="1">
      <alignment vertical="center" wrapText="1"/>
    </xf>
    <xf numFmtId="0" fontId="6" fillId="13" borderId="3" xfId="4" applyFont="1" applyFill="1" applyBorder="1" applyAlignment="1">
      <alignment horizontal="justify" vertical="center" wrapText="1"/>
    </xf>
    <xf numFmtId="3" fontId="10" fillId="14" borderId="1" xfId="4" applyNumberFormat="1" applyFont="1" applyFill="1" applyBorder="1" applyAlignment="1">
      <alignment horizontal="center" vertical="center" wrapText="1"/>
    </xf>
    <xf numFmtId="166" fontId="15" fillId="14" borderId="1" xfId="2" applyNumberFormat="1" applyFont="1" applyFill="1" applyBorder="1" applyAlignment="1">
      <alignment vertical="center" wrapText="1"/>
    </xf>
    <xf numFmtId="166" fontId="15" fillId="14" borderId="1" xfId="0" applyNumberFormat="1" applyFont="1" applyFill="1" applyBorder="1" applyAlignment="1">
      <alignment wrapText="1"/>
    </xf>
    <xf numFmtId="3" fontId="10" fillId="14" borderId="10" xfId="4" applyNumberFormat="1" applyFont="1" applyFill="1" applyBorder="1" applyAlignment="1">
      <alignment horizontal="center" vertical="center" wrapText="1"/>
    </xf>
    <xf numFmtId="166" fontId="15" fillId="14" borderId="1" xfId="0" applyNumberFormat="1" applyFont="1" applyFill="1" applyBorder="1" applyAlignment="1">
      <alignment horizontal="center" vertical="center" wrapText="1"/>
    </xf>
    <xf numFmtId="9" fontId="10" fillId="14" borderId="1" xfId="4" applyNumberFormat="1" applyFont="1" applyFill="1" applyBorder="1" applyAlignment="1">
      <alignment horizontal="center" vertical="center" wrapText="1"/>
    </xf>
    <xf numFmtId="0" fontId="10" fillId="14" borderId="42" xfId="4" applyFont="1" applyFill="1" applyBorder="1" applyAlignment="1">
      <alignment horizontal="justify" vertical="center" wrapText="1"/>
    </xf>
    <xf numFmtId="0" fontId="11" fillId="14" borderId="11" xfId="0" applyFont="1" applyFill="1" applyBorder="1" applyAlignment="1">
      <alignment horizontal="justify" vertical="center" wrapText="1"/>
    </xf>
    <xf numFmtId="9" fontId="10" fillId="14" borderId="11" xfId="4" applyNumberFormat="1" applyFont="1" applyFill="1" applyBorder="1" applyAlignment="1">
      <alignment horizontal="center" vertical="center" wrapText="1"/>
    </xf>
    <xf numFmtId="166" fontId="15" fillId="14" borderId="11" xfId="2" applyNumberFormat="1" applyFont="1" applyFill="1" applyBorder="1" applyAlignment="1">
      <alignment vertical="center" wrapText="1"/>
    </xf>
    <xf numFmtId="166" fontId="15" fillId="14" borderId="11" xfId="0" applyNumberFormat="1" applyFont="1" applyFill="1" applyBorder="1" applyAlignment="1">
      <alignment wrapText="1"/>
    </xf>
    <xf numFmtId="173" fontId="7" fillId="15" borderId="16" xfId="0" applyNumberFormat="1" applyFont="1" applyFill="1" applyBorder="1" applyAlignment="1">
      <alignment horizontal="right" wrapText="1"/>
    </xf>
    <xf numFmtId="173" fontId="7" fillId="15" borderId="32" xfId="0" applyNumberFormat="1" applyFont="1" applyFill="1" applyBorder="1" applyAlignment="1">
      <alignment wrapText="1"/>
    </xf>
    <xf numFmtId="173" fontId="7" fillId="15" borderId="45" xfId="0" applyNumberFormat="1" applyFont="1" applyFill="1" applyBorder="1" applyAlignment="1">
      <alignment wrapText="1"/>
    </xf>
    <xf numFmtId="166" fontId="8" fillId="14" borderId="1" xfId="2" applyNumberFormat="1" applyFont="1" applyFill="1" applyBorder="1" applyAlignment="1">
      <alignment horizontal="center" vertical="center" wrapText="1"/>
    </xf>
    <xf numFmtId="166" fontId="8" fillId="14" borderId="1" xfId="2" applyNumberFormat="1" applyFont="1" applyFill="1" applyBorder="1" applyAlignment="1">
      <alignment horizontal="center" vertical="center"/>
    </xf>
    <xf numFmtId="166" fontId="8" fillId="14" borderId="11" xfId="2" applyNumberFormat="1" applyFont="1" applyFill="1" applyBorder="1" applyAlignment="1">
      <alignment horizontal="center" vertical="center"/>
    </xf>
    <xf numFmtId="0" fontId="11" fillId="17" borderId="1" xfId="4" applyFont="1" applyFill="1" applyBorder="1" applyAlignment="1">
      <alignment horizontal="justify" vertical="center" wrapText="1"/>
    </xf>
    <xf numFmtId="0" fontId="11" fillId="0" borderId="1" xfId="4" applyFont="1" applyBorder="1" applyAlignment="1">
      <alignment horizontal="justify" vertical="center" wrapText="1"/>
    </xf>
    <xf numFmtId="43" fontId="35" fillId="22" borderId="5" xfId="1" applyNumberFormat="1" applyFont="1" applyFill="1" applyBorder="1"/>
    <xf numFmtId="43" fontId="9" fillId="0" borderId="0" xfId="0" applyNumberFormat="1" applyFont="1" applyAlignment="1">
      <alignment wrapText="1"/>
    </xf>
    <xf numFmtId="3" fontId="8" fillId="0" borderId="1" xfId="0" applyNumberFormat="1" applyFont="1" applyBorder="1" applyAlignment="1">
      <alignment horizontal="center" vertical="center"/>
    </xf>
    <xf numFmtId="3" fontId="8" fillId="17" borderId="3" xfId="0" applyNumberFormat="1" applyFont="1" applyFill="1" applyBorder="1" applyAlignment="1">
      <alignment horizontal="center" vertical="center" wrapText="1"/>
    </xf>
    <xf numFmtId="3" fontId="8" fillId="17" borderId="1" xfId="0" applyNumberFormat="1" applyFont="1" applyFill="1" applyBorder="1" applyAlignment="1">
      <alignment horizontal="center" vertical="center" wrapText="1"/>
    </xf>
    <xf numFmtId="3" fontId="36" fillId="0" borderId="3" xfId="1" applyNumberFormat="1" applyFont="1" applyFill="1" applyBorder="1" applyAlignment="1">
      <alignment horizontal="center" vertical="center" wrapText="1"/>
    </xf>
    <xf numFmtId="3" fontId="36" fillId="0" borderId="1" xfId="1" applyNumberFormat="1" applyFont="1" applyFill="1" applyBorder="1" applyAlignment="1">
      <alignment horizontal="center" vertical="center" wrapText="1"/>
    </xf>
    <xf numFmtId="9" fontId="36" fillId="0" borderId="1" xfId="7" applyFont="1" applyFill="1" applyBorder="1" applyAlignment="1">
      <alignment horizontal="center" vertical="center" wrapText="1"/>
    </xf>
    <xf numFmtId="0" fontId="15" fillId="17" borderId="3" xfId="4" applyFont="1" applyFill="1" applyBorder="1" applyAlignment="1">
      <alignment horizontal="center" vertical="center" wrapText="1"/>
    </xf>
    <xf numFmtId="9" fontId="15" fillId="17" borderId="1" xfId="7" applyFont="1" applyFill="1" applyBorder="1" applyAlignment="1">
      <alignment horizontal="center" vertical="center" wrapText="1"/>
    </xf>
    <xf numFmtId="0" fontId="15" fillId="17" borderId="1" xfId="4" applyFont="1" applyFill="1" applyBorder="1" applyAlignment="1">
      <alignment horizontal="center" vertical="center" wrapText="1"/>
    </xf>
    <xf numFmtId="1" fontId="15" fillId="17" borderId="1" xfId="4" applyNumberFormat="1" applyFont="1" applyFill="1" applyBorder="1" applyAlignment="1">
      <alignment horizontal="center" vertical="center"/>
    </xf>
    <xf numFmtId="3" fontId="8" fillId="0" borderId="3" xfId="4" applyNumberFormat="1" applyFont="1" applyBorder="1" applyAlignment="1">
      <alignment horizontal="center" vertical="center" wrapText="1"/>
    </xf>
    <xf numFmtId="178" fontId="8" fillId="0" borderId="3" xfId="4" applyNumberFormat="1" applyFont="1" applyBorder="1" applyAlignment="1">
      <alignment horizontal="center" vertical="center" wrapText="1"/>
    </xf>
    <xf numFmtId="3" fontId="8" fillId="0" borderId="1" xfId="4" applyNumberFormat="1" applyFont="1" applyBorder="1" applyAlignment="1">
      <alignment horizontal="center" vertical="center" wrapText="1"/>
    </xf>
    <xf numFmtId="178" fontId="8" fillId="0" borderId="1" xfId="4" applyNumberFormat="1" applyFont="1" applyBorder="1" applyAlignment="1">
      <alignment horizontal="center" vertical="center" wrapText="1"/>
    </xf>
    <xf numFmtId="3" fontId="8" fillId="17" borderId="3" xfId="4" applyNumberFormat="1" applyFont="1" applyFill="1" applyBorder="1" applyAlignment="1">
      <alignment vertical="center" wrapText="1"/>
    </xf>
    <xf numFmtId="178" fontId="8" fillId="17" borderId="3" xfId="4" applyNumberFormat="1" applyFont="1" applyFill="1" applyBorder="1" applyAlignment="1">
      <alignment vertical="center" wrapText="1"/>
    </xf>
    <xf numFmtId="3" fontId="8" fillId="17" borderId="1" xfId="4" applyNumberFormat="1" applyFont="1" applyFill="1" applyBorder="1" applyAlignment="1">
      <alignment vertical="center" wrapText="1"/>
    </xf>
    <xf numFmtId="178" fontId="8" fillId="17" borderId="1" xfId="4" applyNumberFormat="1" applyFont="1" applyFill="1" applyBorder="1" applyAlignment="1">
      <alignment vertical="center" wrapText="1"/>
    </xf>
    <xf numFmtId="3" fontId="8" fillId="0" borderId="3" xfId="4" applyNumberFormat="1" applyFont="1" applyBorder="1" applyAlignment="1">
      <alignment horizontal="right" vertical="center" wrapText="1"/>
    </xf>
    <xf numFmtId="3" fontId="8" fillId="0" borderId="2" xfId="4" applyNumberFormat="1" applyFont="1" applyBorder="1" applyAlignment="1">
      <alignment horizontal="right" vertical="center" wrapText="1"/>
    </xf>
    <xf numFmtId="3" fontId="8" fillId="0" borderId="2" xfId="4" applyNumberFormat="1" applyFont="1" applyBorder="1" applyAlignment="1">
      <alignment horizontal="center" vertical="center" wrapText="1"/>
    </xf>
    <xf numFmtId="0" fontId="11" fillId="17" borderId="3" xfId="4" applyFont="1" applyFill="1" applyBorder="1" applyAlignment="1">
      <alignment horizontal="justify" vertical="center" wrapText="1"/>
    </xf>
    <xf numFmtId="0" fontId="6" fillId="0" borderId="3" xfId="4" applyFont="1" applyBorder="1" applyAlignment="1">
      <alignment horizontal="center" vertical="center" wrapText="1"/>
    </xf>
    <xf numFmtId="0" fontId="6" fillId="0" borderId="1" xfId="4" applyFont="1" applyBorder="1" applyAlignment="1">
      <alignment horizontal="center" vertical="center" wrapText="1"/>
    </xf>
    <xf numFmtId="49" fontId="14" fillId="18" borderId="2" xfId="0" applyNumberFormat="1" applyFont="1" applyFill="1" applyBorder="1" applyAlignment="1">
      <alignment horizontal="center" vertical="center" wrapText="1"/>
    </xf>
    <xf numFmtId="3" fontId="10" fillId="13" borderId="1" xfId="0" applyNumberFormat="1" applyFont="1" applyFill="1" applyBorder="1" applyAlignment="1">
      <alignment horizontal="center" vertical="center" wrapText="1"/>
    </xf>
    <xf numFmtId="0" fontId="6" fillId="13" borderId="3" xfId="0" applyFont="1" applyFill="1" applyBorder="1" applyAlignment="1">
      <alignment horizontal="justify" vertical="center" wrapText="1"/>
    </xf>
    <xf numFmtId="3" fontId="8" fillId="13" borderId="1" xfId="0" applyNumberFormat="1" applyFont="1" applyFill="1" applyBorder="1" applyAlignment="1">
      <alignment horizontal="center" vertical="center"/>
    </xf>
    <xf numFmtId="0" fontId="15" fillId="13" borderId="3" xfId="0" applyFont="1" applyFill="1" applyBorder="1" applyAlignment="1">
      <alignment horizontal="center" vertical="center"/>
    </xf>
    <xf numFmtId="0" fontId="15" fillId="13" borderId="2" xfId="0" applyFont="1" applyFill="1" applyBorder="1" applyAlignment="1">
      <alignment horizontal="center" vertical="center"/>
    </xf>
    <xf numFmtId="9" fontId="15" fillId="13" borderId="2" xfId="0" applyNumberFormat="1" applyFont="1" applyFill="1" applyBorder="1" applyAlignment="1">
      <alignment horizontal="center" vertical="center"/>
    </xf>
    <xf numFmtId="9" fontId="15" fillId="13" borderId="3" xfId="0" applyNumberFormat="1" applyFont="1" applyFill="1" applyBorder="1" applyAlignment="1">
      <alignment horizontal="center" vertical="center"/>
    </xf>
    <xf numFmtId="0" fontId="10" fillId="13" borderId="15" xfId="4" applyFont="1" applyFill="1" applyBorder="1" applyAlignment="1">
      <alignment horizontal="justify" vertical="center" wrapText="1"/>
    </xf>
    <xf numFmtId="0" fontId="11" fillId="13" borderId="16" xfId="0" applyFont="1" applyFill="1" applyBorder="1" applyAlignment="1">
      <alignment horizontal="justify" vertical="center" wrapText="1"/>
    </xf>
    <xf numFmtId="9" fontId="10" fillId="13" borderId="16" xfId="4" applyNumberFormat="1" applyFont="1" applyFill="1" applyBorder="1" applyAlignment="1">
      <alignment horizontal="center" vertical="center" wrapText="1"/>
    </xf>
    <xf numFmtId="166" fontId="10" fillId="13" borderId="16" xfId="2" applyNumberFormat="1" applyFont="1" applyFill="1" applyBorder="1" applyAlignment="1">
      <alignment horizontal="center" vertical="center" wrapText="1"/>
    </xf>
    <xf numFmtId="0" fontId="10" fillId="13" borderId="16" xfId="0" applyFont="1" applyFill="1" applyBorder="1" applyAlignment="1">
      <alignment horizontal="justify" vertical="center" wrapText="1"/>
    </xf>
    <xf numFmtId="166" fontId="8" fillId="13" borderId="16" xfId="2" applyNumberFormat="1" applyFont="1" applyFill="1" applyBorder="1" applyAlignment="1">
      <alignment horizontal="center" vertical="center"/>
    </xf>
    <xf numFmtId="166" fontId="15" fillId="13" borderId="16" xfId="2" applyNumberFormat="1" applyFont="1" applyFill="1" applyBorder="1" applyAlignment="1">
      <alignment vertical="center" wrapText="1"/>
    </xf>
    <xf numFmtId="166" fontId="10" fillId="13" borderId="16" xfId="0" applyNumberFormat="1" applyFont="1" applyFill="1" applyBorder="1" applyAlignment="1">
      <alignment horizontal="justify" wrapText="1"/>
    </xf>
    <xf numFmtId="14" fontId="10" fillId="13" borderId="16" xfId="0" applyNumberFormat="1" applyFont="1" applyFill="1" applyBorder="1" applyAlignment="1">
      <alignment horizontal="center" vertical="center" wrapText="1"/>
    </xf>
    <xf numFmtId="0" fontId="11" fillId="13" borderId="1" xfId="0" applyFont="1" applyFill="1" applyBorder="1" applyAlignment="1">
      <alignment horizontal="justify" vertical="center" wrapText="1"/>
    </xf>
    <xf numFmtId="3" fontId="11" fillId="13" borderId="1" xfId="0" applyNumberFormat="1" applyFont="1" applyFill="1" applyBorder="1" applyAlignment="1">
      <alignment horizontal="center" vertical="center" wrapText="1"/>
    </xf>
    <xf numFmtId="3" fontId="11" fillId="13" borderId="1" xfId="0" applyNumberFormat="1" applyFont="1" applyFill="1" applyBorder="1" applyAlignment="1">
      <alignment horizontal="justify" vertical="center" wrapText="1"/>
    </xf>
    <xf numFmtId="178" fontId="11" fillId="13" borderId="1" xfId="0" applyNumberFormat="1" applyFont="1" applyFill="1" applyBorder="1" applyAlignment="1">
      <alignment horizontal="center" vertical="center" wrapText="1"/>
    </xf>
    <xf numFmtId="3" fontId="11" fillId="13" borderId="5" xfId="0" applyNumberFormat="1" applyFont="1" applyFill="1" applyBorder="1" applyAlignment="1">
      <alignment horizontal="justify" vertical="center" wrapText="1"/>
    </xf>
    <xf numFmtId="0" fontId="11" fillId="13" borderId="5" xfId="0" applyFont="1" applyFill="1" applyBorder="1" applyAlignment="1">
      <alignment horizontal="justify" vertical="center" wrapText="1"/>
    </xf>
    <xf numFmtId="0" fontId="11" fillId="13" borderId="5" xfId="0" applyFont="1" applyFill="1" applyBorder="1" applyAlignment="1">
      <alignment vertical="center" wrapText="1"/>
    </xf>
    <xf numFmtId="0" fontId="8" fillId="13" borderId="1" xfId="0" applyFont="1" applyFill="1" applyBorder="1" applyAlignment="1">
      <alignment horizontal="center" vertical="center" wrapText="1"/>
    </xf>
    <xf numFmtId="177" fontId="8" fillId="13" borderId="1" xfId="0" applyNumberFormat="1" applyFont="1" applyFill="1" applyBorder="1" applyAlignment="1">
      <alignment horizontal="center" vertical="center"/>
    </xf>
    <xf numFmtId="179" fontId="8" fillId="13" borderId="1" xfId="0" applyNumberFormat="1" applyFont="1" applyFill="1" applyBorder="1" applyAlignment="1">
      <alignment horizontal="center" vertical="center"/>
    </xf>
    <xf numFmtId="0" fontId="11" fillId="13" borderId="2" xfId="0" applyFont="1" applyFill="1" applyBorder="1" applyAlignment="1">
      <alignment horizontal="justify" vertical="center" wrapText="1"/>
    </xf>
    <xf numFmtId="176" fontId="8" fillId="13" borderId="2" xfId="0" applyNumberFormat="1" applyFont="1" applyFill="1" applyBorder="1" applyAlignment="1">
      <alignment horizontal="center" vertical="center"/>
    </xf>
    <xf numFmtId="3" fontId="11" fillId="13" borderId="2" xfId="0" applyNumberFormat="1" applyFont="1" applyFill="1" applyBorder="1" applyAlignment="1">
      <alignment horizontal="center" vertical="center" wrapText="1"/>
    </xf>
    <xf numFmtId="3" fontId="10" fillId="13" borderId="2" xfId="0" applyNumberFormat="1" applyFont="1" applyFill="1" applyBorder="1" applyAlignment="1">
      <alignment horizontal="center" vertical="center" wrapText="1"/>
    </xf>
    <xf numFmtId="178" fontId="11" fillId="13" borderId="2" xfId="0" applyNumberFormat="1" applyFont="1" applyFill="1" applyBorder="1" applyAlignment="1">
      <alignment horizontal="center" vertical="center" wrapText="1"/>
    </xf>
    <xf numFmtId="0" fontId="11" fillId="13" borderId="14" xfId="0" applyFont="1" applyFill="1" applyBorder="1" applyAlignment="1">
      <alignment vertical="center" wrapText="1"/>
    </xf>
    <xf numFmtId="0" fontId="6" fillId="13" borderId="3" xfId="0" applyFont="1" applyFill="1" applyBorder="1" applyAlignment="1">
      <alignment horizontal="left" vertical="center" wrapText="1"/>
    </xf>
    <xf numFmtId="1" fontId="6" fillId="13" borderId="3" xfId="0" applyNumberFormat="1" applyFont="1" applyFill="1" applyBorder="1" applyAlignment="1">
      <alignment horizontal="center" vertical="center"/>
    </xf>
    <xf numFmtId="3" fontId="37" fillId="13" borderId="3" xfId="4" applyNumberFormat="1" applyFont="1" applyFill="1" applyBorder="1" applyAlignment="1">
      <alignment horizontal="center" vertical="center" wrapText="1"/>
    </xf>
    <xf numFmtId="180" fontId="37" fillId="13" borderId="3" xfId="0" applyNumberFormat="1" applyFont="1" applyFill="1" applyBorder="1" applyAlignment="1">
      <alignment horizontal="center" vertical="center" wrapText="1"/>
    </xf>
    <xf numFmtId="14" fontId="37" fillId="13" borderId="3" xfId="0" applyNumberFormat="1" applyFont="1" applyFill="1" applyBorder="1" applyAlignment="1">
      <alignment horizontal="center" vertical="center" wrapText="1"/>
    </xf>
    <xf numFmtId="0" fontId="6" fillId="13" borderId="0" xfId="0" applyFont="1" applyFill="1"/>
    <xf numFmtId="0" fontId="17" fillId="13" borderId="1" xfId="0" applyFont="1" applyFill="1" applyBorder="1" applyAlignment="1">
      <alignment horizontal="justify" vertical="center" wrapText="1"/>
    </xf>
    <xf numFmtId="0" fontId="6" fillId="13" borderId="1" xfId="0" applyFont="1" applyFill="1" applyBorder="1" applyAlignment="1">
      <alignment horizontal="justify" vertical="center" wrapText="1"/>
    </xf>
    <xf numFmtId="3" fontId="6" fillId="13" borderId="1" xfId="0" applyNumberFormat="1" applyFont="1" applyFill="1" applyBorder="1" applyAlignment="1">
      <alignment horizontal="center" vertical="center"/>
    </xf>
    <xf numFmtId="180" fontId="37" fillId="13" borderId="1" xfId="0" applyNumberFormat="1" applyFont="1" applyFill="1" applyBorder="1" applyAlignment="1">
      <alignment horizontal="center" vertical="center" wrapText="1"/>
    </xf>
    <xf numFmtId="14" fontId="37" fillId="13" borderId="1" xfId="0" applyNumberFormat="1" applyFont="1" applyFill="1" applyBorder="1" applyAlignment="1">
      <alignment horizontal="center" vertical="center" wrapText="1"/>
    </xf>
    <xf numFmtId="9" fontId="6" fillId="13" borderId="1" xfId="0" applyNumberFormat="1" applyFont="1" applyFill="1" applyBorder="1" applyAlignment="1">
      <alignment horizontal="center" vertical="center"/>
    </xf>
    <xf numFmtId="1" fontId="6" fillId="13" borderId="1" xfId="0" applyNumberFormat="1" applyFont="1" applyFill="1" applyBorder="1" applyAlignment="1">
      <alignment horizontal="center" vertical="center"/>
    </xf>
    <xf numFmtId="0" fontId="6" fillId="13" borderId="2" xfId="0" applyFont="1" applyFill="1" applyBorder="1" applyAlignment="1">
      <alignment horizontal="justify" vertical="center" wrapText="1"/>
    </xf>
    <xf numFmtId="1" fontId="6" fillId="13" borderId="2" xfId="0" applyNumberFormat="1" applyFont="1" applyFill="1" applyBorder="1" applyAlignment="1">
      <alignment horizontal="center" vertical="center"/>
    </xf>
    <xf numFmtId="166" fontId="37" fillId="13" borderId="2" xfId="2" applyNumberFormat="1" applyFont="1" applyFill="1" applyBorder="1" applyAlignment="1">
      <alignment horizontal="center" vertical="center" wrapText="1"/>
    </xf>
    <xf numFmtId="0" fontId="37" fillId="13" borderId="2" xfId="4" applyFont="1" applyFill="1" applyBorder="1" applyAlignment="1">
      <alignment horizontal="justify" vertical="center" wrapText="1"/>
    </xf>
    <xf numFmtId="3" fontId="37" fillId="13" borderId="2" xfId="4" applyNumberFormat="1" applyFont="1" applyFill="1" applyBorder="1" applyAlignment="1">
      <alignment horizontal="center" vertical="center" wrapText="1"/>
    </xf>
    <xf numFmtId="180" fontId="37" fillId="13" borderId="2" xfId="0" applyNumberFormat="1" applyFont="1" applyFill="1" applyBorder="1" applyAlignment="1">
      <alignment horizontal="center" vertical="center" wrapText="1"/>
    </xf>
    <xf numFmtId="14" fontId="37" fillId="13" borderId="2" xfId="4" applyNumberFormat="1" applyFont="1" applyFill="1" applyBorder="1" applyAlignment="1">
      <alignment horizontal="center" vertical="center" wrapText="1"/>
    </xf>
    <xf numFmtId="0" fontId="40" fillId="13" borderId="2" xfId="4" applyFont="1" applyFill="1" applyBorder="1" applyAlignment="1">
      <alignment horizontal="justify" vertical="center" wrapText="1"/>
    </xf>
    <xf numFmtId="0" fontId="37" fillId="13" borderId="14" xfId="4" applyFont="1" applyFill="1" applyBorder="1" applyAlignment="1">
      <alignment vertical="center" wrapText="1"/>
    </xf>
    <xf numFmtId="3" fontId="10" fillId="13" borderId="10" xfId="0" applyNumberFormat="1" applyFont="1" applyFill="1" applyBorder="1" applyAlignment="1">
      <alignment horizontal="center" vertical="center" wrapText="1"/>
    </xf>
    <xf numFmtId="3" fontId="11" fillId="13" borderId="10" xfId="0" applyNumberFormat="1" applyFont="1" applyFill="1" applyBorder="1" applyAlignment="1">
      <alignment horizontal="justify" vertical="center" wrapText="1"/>
    </xf>
    <xf numFmtId="0" fontId="16" fillId="16" borderId="6" xfId="0" applyFont="1" applyFill="1" applyBorder="1" applyAlignment="1">
      <alignment horizontal="center" vertical="center" wrapText="1"/>
    </xf>
    <xf numFmtId="3" fontId="16" fillId="16" borderId="6" xfId="0" applyNumberFormat="1" applyFont="1" applyFill="1" applyBorder="1" applyAlignment="1">
      <alignment horizontal="center" wrapText="1"/>
    </xf>
    <xf numFmtId="4" fontId="16" fillId="16" borderId="6" xfId="0" applyNumberFormat="1" applyFont="1" applyFill="1" applyBorder="1" applyAlignment="1">
      <alignment horizontal="center" wrapText="1"/>
    </xf>
    <xf numFmtId="49" fontId="14" fillId="18" borderId="1" xfId="0" applyNumberFormat="1" applyFont="1" applyFill="1" applyBorder="1" applyAlignment="1">
      <alignment vertical="center" wrapText="1"/>
    </xf>
    <xf numFmtId="49" fontId="14" fillId="18" borderId="3" xfId="0" applyNumberFormat="1" applyFont="1" applyFill="1" applyBorder="1" applyAlignment="1">
      <alignment vertical="center" wrapText="1"/>
    </xf>
    <xf numFmtId="0" fontId="11" fillId="13" borderId="10" xfId="0" applyFont="1" applyFill="1" applyBorder="1" applyAlignment="1">
      <alignment horizontal="justify" vertical="center" wrapText="1"/>
    </xf>
    <xf numFmtId="3" fontId="8" fillId="13" borderId="10" xfId="0" applyNumberFormat="1" applyFont="1" applyFill="1" applyBorder="1" applyAlignment="1">
      <alignment horizontal="center" vertical="center"/>
    </xf>
    <xf numFmtId="3" fontId="11" fillId="13" borderId="10" xfId="0" applyNumberFormat="1" applyFont="1" applyFill="1" applyBorder="1" applyAlignment="1">
      <alignment horizontal="center" vertical="center" wrapText="1"/>
    </xf>
    <xf numFmtId="178" fontId="11" fillId="13" borderId="10" xfId="0" applyNumberFormat="1" applyFont="1" applyFill="1" applyBorder="1" applyAlignment="1">
      <alignment horizontal="center" vertical="center" wrapText="1"/>
    </xf>
    <xf numFmtId="0" fontId="11" fillId="13" borderId="43" xfId="0" applyFont="1" applyFill="1" applyBorder="1" applyAlignment="1">
      <alignment vertical="center" wrapText="1"/>
    </xf>
    <xf numFmtId="49" fontId="14" fillId="18" borderId="2" xfId="0" applyNumberFormat="1" applyFont="1" applyFill="1" applyBorder="1" applyAlignment="1">
      <alignment vertical="center" wrapText="1"/>
    </xf>
    <xf numFmtId="0" fontId="3" fillId="13" borderId="0" xfId="0" applyFont="1" applyFill="1" applyAlignment="1">
      <alignment horizontal="center" vertical="center" wrapText="1"/>
    </xf>
    <xf numFmtId="180" fontId="10" fillId="13" borderId="1" xfId="0" applyNumberFormat="1" applyFont="1" applyFill="1" applyBorder="1" applyAlignment="1">
      <alignment horizontal="center" vertical="center" wrapText="1"/>
    </xf>
    <xf numFmtId="0" fontId="9" fillId="13" borderId="5" xfId="0" applyFont="1" applyFill="1" applyBorder="1" applyAlignment="1">
      <alignment horizontal="justify" vertical="center" wrapText="1"/>
    </xf>
    <xf numFmtId="0" fontId="7" fillId="13" borderId="0" xfId="0" applyFont="1" applyFill="1"/>
    <xf numFmtId="0" fontId="10" fillId="13" borderId="0" xfId="0" applyFont="1" applyFill="1" applyAlignment="1">
      <alignment wrapText="1"/>
    </xf>
    <xf numFmtId="166" fontId="8" fillId="13" borderId="1" xfId="2" applyNumberFormat="1" applyFont="1" applyFill="1" applyBorder="1" applyAlignment="1">
      <alignment horizontal="center" vertical="center" wrapText="1"/>
    </xf>
    <xf numFmtId="166" fontId="10" fillId="13" borderId="1" xfId="0" applyNumberFormat="1" applyFont="1" applyFill="1" applyBorder="1" applyAlignment="1">
      <alignment wrapText="1"/>
    </xf>
    <xf numFmtId="170" fontId="10" fillId="13" borderId="1" xfId="0" applyNumberFormat="1" applyFont="1" applyFill="1" applyBorder="1" applyAlignment="1">
      <alignment horizontal="center" vertical="center" wrapText="1"/>
    </xf>
    <xf numFmtId="165" fontId="9" fillId="13" borderId="5" xfId="2" applyFont="1" applyFill="1" applyBorder="1" applyAlignment="1">
      <alignment horizontal="center" vertical="center" wrapText="1"/>
    </xf>
    <xf numFmtId="165" fontId="8" fillId="13" borderId="5" xfId="2" applyFont="1" applyFill="1" applyBorder="1" applyAlignment="1">
      <alignment horizontal="center" vertical="center" wrapText="1"/>
    </xf>
    <xf numFmtId="166" fontId="8" fillId="13" borderId="2" xfId="2" applyNumberFormat="1" applyFont="1" applyFill="1" applyBorder="1" applyAlignment="1">
      <alignment horizontal="center" vertical="center" wrapText="1"/>
    </xf>
    <xf numFmtId="170" fontId="10" fillId="13" borderId="2" xfId="0" applyNumberFormat="1" applyFont="1" applyFill="1" applyBorder="1" applyAlignment="1">
      <alignment horizontal="center" vertical="center" wrapText="1"/>
    </xf>
    <xf numFmtId="0" fontId="8" fillId="13" borderId="14" xfId="0" applyFont="1" applyFill="1" applyBorder="1" applyAlignment="1">
      <alignment horizontal="center" vertical="center" wrapText="1"/>
    </xf>
    <xf numFmtId="0" fontId="10" fillId="17" borderId="1" xfId="4" applyFont="1" applyFill="1" applyBorder="1" applyAlignment="1">
      <alignment horizontal="justify" vertical="center" wrapText="1"/>
    </xf>
    <xf numFmtId="49" fontId="5" fillId="18" borderId="11" xfId="0" applyNumberFormat="1" applyFont="1" applyFill="1" applyBorder="1" applyAlignment="1">
      <alignment horizontal="center" vertical="center" wrapText="1"/>
    </xf>
    <xf numFmtId="49" fontId="13" fillId="18" borderId="11" xfId="0" applyNumberFormat="1" applyFont="1" applyFill="1" applyBorder="1" applyAlignment="1">
      <alignment horizontal="center" vertical="center" wrapText="1"/>
    </xf>
    <xf numFmtId="0" fontId="6" fillId="13" borderId="16" xfId="0" applyFont="1" applyFill="1" applyBorder="1" applyAlignment="1">
      <alignment horizontal="center" vertical="center" wrapText="1"/>
    </xf>
    <xf numFmtId="0" fontId="48" fillId="13" borderId="16" xfId="0" applyFont="1" applyFill="1" applyBorder="1" applyAlignment="1">
      <alignment horizontal="center" vertical="center" wrapText="1"/>
    </xf>
    <xf numFmtId="0" fontId="0" fillId="13" borderId="0" xfId="0" applyFill="1"/>
    <xf numFmtId="0" fontId="9" fillId="0" borderId="0" xfId="0" applyFont="1" applyAlignment="1">
      <alignment horizontal="center" vertical="center" wrapText="1"/>
    </xf>
    <xf numFmtId="0" fontId="0" fillId="0" borderId="0" xfId="0" applyAlignment="1">
      <alignment horizontal="center" vertical="center"/>
    </xf>
    <xf numFmtId="166" fontId="6" fillId="13" borderId="1" xfId="2" applyNumberFormat="1" applyFont="1" applyFill="1" applyBorder="1" applyAlignment="1">
      <alignment horizontal="center" vertical="center"/>
    </xf>
    <xf numFmtId="49" fontId="5" fillId="18" borderId="11" xfId="0" applyNumberFormat="1" applyFont="1" applyFill="1" applyBorder="1" applyAlignment="1">
      <alignment horizontal="justify" vertical="center" wrapText="1"/>
    </xf>
    <xf numFmtId="166" fontId="5" fillId="13" borderId="16" xfId="0" applyNumberFormat="1" applyFont="1" applyFill="1" applyBorder="1" applyAlignment="1">
      <alignment horizontal="center" vertical="center"/>
    </xf>
    <xf numFmtId="0" fontId="0" fillId="13" borderId="1" xfId="0" applyFill="1" applyBorder="1" applyAlignment="1">
      <alignment horizontal="center" vertical="center"/>
    </xf>
    <xf numFmtId="0" fontId="48" fillId="28" borderId="1" xfId="0" applyFont="1" applyFill="1" applyBorder="1" applyAlignment="1">
      <alignment horizontal="center" vertical="center" wrapText="1"/>
    </xf>
    <xf numFmtId="0" fontId="1" fillId="13" borderId="38" xfId="0" applyFont="1" applyFill="1" applyBorder="1" applyAlignment="1">
      <alignment horizontal="justify" vertical="center"/>
    </xf>
    <xf numFmtId="0" fontId="49" fillId="13" borderId="38" xfId="0" applyFont="1" applyFill="1" applyBorder="1" applyAlignment="1">
      <alignment horizontal="justify" vertical="center"/>
    </xf>
    <xf numFmtId="166" fontId="6" fillId="13" borderId="2" xfId="2" applyNumberFormat="1" applyFont="1" applyFill="1" applyBorder="1" applyAlignment="1">
      <alignment horizontal="center" vertical="center"/>
    </xf>
    <xf numFmtId="0" fontId="3" fillId="13" borderId="5" xfId="0" applyFont="1" applyFill="1" applyBorder="1" applyAlignment="1">
      <alignment horizontal="justify" vertical="center" wrapText="1"/>
    </xf>
    <xf numFmtId="17" fontId="0" fillId="13" borderId="1" xfId="0" applyNumberFormat="1" applyFill="1" applyBorder="1" applyAlignment="1">
      <alignment horizontal="center" vertical="center"/>
    </xf>
    <xf numFmtId="17" fontId="6" fillId="13" borderId="1" xfId="0" applyNumberFormat="1" applyFont="1" applyFill="1" applyBorder="1" applyAlignment="1">
      <alignment horizontal="center" vertical="center"/>
    </xf>
    <xf numFmtId="0" fontId="46" fillId="13" borderId="0" xfId="0" applyFont="1" applyFill="1" applyBorder="1" applyAlignment="1">
      <alignment horizontal="justify" vertical="center" wrapText="1"/>
    </xf>
    <xf numFmtId="0" fontId="6" fillId="13" borderId="0" xfId="0" applyFont="1" applyFill="1" applyBorder="1" applyAlignment="1">
      <alignment vertical="center" wrapText="1"/>
    </xf>
    <xf numFmtId="0" fontId="6" fillId="13" borderId="0" xfId="0" applyFont="1" applyFill="1" applyBorder="1" applyAlignment="1">
      <alignment horizontal="center" vertical="center"/>
    </xf>
    <xf numFmtId="166" fontId="6" fillId="13" borderId="0" xfId="2" applyNumberFormat="1" applyFont="1" applyFill="1" applyBorder="1" applyAlignment="1">
      <alignment horizontal="center" vertical="center"/>
    </xf>
    <xf numFmtId="0" fontId="0" fillId="13" borderId="0" xfId="0" applyFill="1" applyBorder="1" applyAlignment="1">
      <alignment horizontal="center" vertical="center"/>
    </xf>
    <xf numFmtId="0" fontId="48" fillId="13" borderId="0" xfId="0" applyFont="1" applyFill="1" applyBorder="1" applyAlignment="1">
      <alignment horizontal="center" vertical="center" wrapText="1"/>
    </xf>
    <xf numFmtId="0" fontId="3" fillId="13" borderId="0" xfId="0" applyFont="1" applyFill="1" applyBorder="1" applyAlignment="1">
      <alignment horizontal="justify" vertical="center"/>
    </xf>
    <xf numFmtId="0" fontId="1" fillId="13" borderId="42" xfId="0" applyFont="1" applyFill="1" applyBorder="1" applyAlignment="1">
      <alignment horizontal="justify" vertical="center"/>
    </xf>
    <xf numFmtId="166" fontId="6" fillId="13" borderId="11" xfId="2" applyNumberFormat="1" applyFont="1" applyFill="1" applyBorder="1" applyAlignment="1">
      <alignment horizontal="center" vertical="center"/>
    </xf>
    <xf numFmtId="0" fontId="6" fillId="13" borderId="11" xfId="0" applyFont="1" applyFill="1" applyBorder="1" applyAlignment="1">
      <alignment vertical="center" wrapText="1"/>
    </xf>
    <xf numFmtId="17" fontId="6" fillId="13" borderId="11" xfId="0" applyNumberFormat="1" applyFont="1" applyFill="1" applyBorder="1" applyAlignment="1">
      <alignment horizontal="center" vertical="center"/>
    </xf>
    <xf numFmtId="0" fontId="3" fillId="13" borderId="12" xfId="0" applyFont="1" applyFill="1" applyBorder="1" applyAlignment="1">
      <alignment horizontal="justify" vertical="center" wrapText="1"/>
    </xf>
    <xf numFmtId="0" fontId="50" fillId="29" borderId="15" xfId="0" applyFont="1" applyFill="1" applyBorder="1" applyAlignment="1">
      <alignment horizontal="center" vertical="center" wrapText="1"/>
    </xf>
    <xf numFmtId="166" fontId="52" fillId="29" borderId="16" xfId="0" applyNumberFormat="1" applyFont="1" applyFill="1" applyBorder="1" applyAlignment="1">
      <alignment horizontal="center" vertical="center"/>
    </xf>
    <xf numFmtId="0" fontId="10" fillId="13" borderId="16" xfId="0" applyFont="1" applyFill="1" applyBorder="1" applyAlignment="1">
      <alignment horizontal="center" vertical="center" wrapText="1"/>
    </xf>
    <xf numFmtId="0" fontId="10" fillId="27" borderId="16" xfId="0" applyFont="1" applyFill="1" applyBorder="1" applyAlignment="1">
      <alignment horizontal="center" vertical="center"/>
    </xf>
    <xf numFmtId="0" fontId="4" fillId="28" borderId="16" xfId="0" applyFont="1" applyFill="1" applyBorder="1" applyAlignment="1">
      <alignment horizontal="center" vertical="center" wrapText="1"/>
    </xf>
    <xf numFmtId="0" fontId="10" fillId="27" borderId="39" xfId="0" applyFont="1" applyFill="1" applyBorder="1" applyAlignment="1">
      <alignment horizontal="center" vertical="center"/>
    </xf>
    <xf numFmtId="166" fontId="6" fillId="13" borderId="10" xfId="2" applyNumberFormat="1" applyFont="1" applyFill="1" applyBorder="1" applyAlignment="1">
      <alignment horizontal="center" vertical="center"/>
    </xf>
    <xf numFmtId="0" fontId="6" fillId="13" borderId="10" xfId="0" applyFont="1" applyFill="1" applyBorder="1" applyAlignment="1">
      <alignment vertical="center" wrapText="1"/>
    </xf>
    <xf numFmtId="0" fontId="49" fillId="13" borderId="38" xfId="0" applyFont="1" applyFill="1" applyBorder="1" applyAlignment="1">
      <alignment horizontal="justify" vertical="center" wrapText="1"/>
    </xf>
    <xf numFmtId="0" fontId="17" fillId="13" borderId="38" xfId="9" applyFont="1" applyFill="1" applyBorder="1" applyAlignment="1">
      <alignment horizontal="justify" vertical="center"/>
    </xf>
    <xf numFmtId="0" fontId="17" fillId="13" borderId="34" xfId="9" applyFont="1" applyFill="1" applyBorder="1" applyAlignment="1">
      <alignment horizontal="justify" vertical="center"/>
    </xf>
    <xf numFmtId="17" fontId="0" fillId="13" borderId="2" xfId="0" applyNumberFormat="1" applyFill="1" applyBorder="1" applyAlignment="1">
      <alignment horizontal="center" vertical="center"/>
    </xf>
    <xf numFmtId="17" fontId="6" fillId="13" borderId="2" xfId="0" applyNumberFormat="1" applyFont="1" applyFill="1" applyBorder="1" applyAlignment="1">
      <alignment horizontal="center" vertical="center"/>
    </xf>
    <xf numFmtId="0" fontId="3" fillId="13" borderId="14" xfId="0" applyFont="1" applyFill="1" applyBorder="1" applyAlignment="1">
      <alignment horizontal="justify" vertical="center" wrapText="1"/>
    </xf>
    <xf numFmtId="0" fontId="10" fillId="30" borderId="16" xfId="0" applyFont="1" applyFill="1" applyBorder="1" applyAlignment="1">
      <alignment horizontal="center" vertical="center" wrapText="1"/>
    </xf>
    <xf numFmtId="0" fontId="10" fillId="30" borderId="16" xfId="0" applyFont="1" applyFill="1" applyBorder="1" applyAlignment="1">
      <alignment horizontal="center" vertical="center"/>
    </xf>
    <xf numFmtId="0" fontId="48" fillId="30" borderId="16" xfId="0" applyFont="1" applyFill="1" applyBorder="1" applyAlignment="1">
      <alignment horizontal="center" vertical="center" wrapText="1"/>
    </xf>
    <xf numFmtId="0" fontId="10" fillId="30" borderId="39" xfId="0" applyFont="1" applyFill="1" applyBorder="1" applyAlignment="1">
      <alignment horizontal="center" vertical="center"/>
    </xf>
    <xf numFmtId="0" fontId="53" fillId="30" borderId="15" xfId="0" applyFont="1" applyFill="1" applyBorder="1" applyAlignment="1">
      <alignment horizontal="center" vertical="center" wrapText="1"/>
    </xf>
    <xf numFmtId="166" fontId="10" fillId="30" borderId="16" xfId="0" applyNumberFormat="1" applyFont="1" applyFill="1" applyBorder="1" applyAlignment="1">
      <alignment horizontal="center" vertical="center"/>
    </xf>
    <xf numFmtId="0" fontId="4" fillId="16" borderId="15" xfId="0" applyFont="1" applyFill="1" applyBorder="1" applyAlignment="1">
      <alignment horizontal="justify" vertical="center"/>
    </xf>
    <xf numFmtId="166" fontId="4" fillId="16" borderId="16" xfId="0" applyNumberFormat="1" applyFont="1" applyFill="1" applyBorder="1" applyAlignment="1">
      <alignment horizontal="center" vertical="center"/>
    </xf>
    <xf numFmtId="0" fontId="4" fillId="16" borderId="16" xfId="0" applyFont="1" applyFill="1" applyBorder="1" applyAlignment="1">
      <alignment horizontal="center" vertical="center"/>
    </xf>
    <xf numFmtId="0" fontId="4" fillId="16" borderId="16" xfId="0" applyFont="1" applyFill="1" applyBorder="1"/>
    <xf numFmtId="0" fontId="4" fillId="16" borderId="39" xfId="0" applyFont="1" applyFill="1" applyBorder="1" applyAlignment="1">
      <alignment horizontal="justify" vertical="center"/>
    </xf>
    <xf numFmtId="0" fontId="17" fillId="13" borderId="55" xfId="9" applyFont="1" applyFill="1" applyBorder="1" applyAlignment="1">
      <alignment horizontal="justify" vertical="center"/>
    </xf>
    <xf numFmtId="17" fontId="0" fillId="13" borderId="10" xfId="0" applyNumberFormat="1" applyFill="1" applyBorder="1" applyAlignment="1">
      <alignment horizontal="center" vertical="center"/>
    </xf>
    <xf numFmtId="0" fontId="3" fillId="13" borderId="43" xfId="0" applyFont="1" applyFill="1" applyBorder="1" applyAlignment="1">
      <alignment horizontal="justify" vertical="center" wrapText="1"/>
    </xf>
    <xf numFmtId="0" fontId="4" fillId="13" borderId="15" xfId="0" applyFont="1" applyFill="1" applyBorder="1" applyAlignment="1">
      <alignment horizontal="justify" vertical="center" wrapText="1"/>
    </xf>
    <xf numFmtId="166" fontId="5" fillId="13" borderId="16" xfId="2" applyNumberFormat="1" applyFont="1" applyFill="1" applyBorder="1" applyAlignment="1">
      <alignment horizontal="center" vertical="center"/>
    </xf>
    <xf numFmtId="0" fontId="6" fillId="13" borderId="16" xfId="0" applyFont="1" applyFill="1" applyBorder="1" applyAlignment="1">
      <alignment horizontal="justify" vertical="center" wrapText="1"/>
    </xf>
    <xf numFmtId="0" fontId="3" fillId="13" borderId="39" xfId="0" applyFont="1" applyFill="1" applyBorder="1" applyAlignment="1">
      <alignment horizontal="justify" vertical="center" wrapText="1"/>
    </xf>
    <xf numFmtId="0" fontId="10" fillId="13" borderId="1" xfId="0" applyFont="1" applyFill="1" applyBorder="1" applyAlignment="1">
      <alignment horizontal="justify" vertical="center" wrapText="1"/>
    </xf>
    <xf numFmtId="0" fontId="10" fillId="13" borderId="2" xfId="0" applyFont="1" applyFill="1" applyBorder="1" applyAlignment="1">
      <alignment horizontal="justify" vertical="center" wrapText="1"/>
    </xf>
    <xf numFmtId="49" fontId="5" fillId="18" borderId="11" xfId="0" applyNumberFormat="1" applyFont="1" applyFill="1" applyBorder="1" applyAlignment="1">
      <alignment horizontal="center" vertical="center" wrapText="1"/>
    </xf>
    <xf numFmtId="49" fontId="14" fillId="18" borderId="11" xfId="0" applyNumberFormat="1" applyFont="1" applyFill="1" applyBorder="1" applyAlignment="1">
      <alignment horizontal="center" vertical="center" wrapText="1"/>
    </xf>
    <xf numFmtId="172" fontId="2" fillId="0" borderId="0" xfId="0" applyNumberFormat="1" applyFont="1" applyFill="1" applyAlignment="1">
      <alignment wrapText="1"/>
    </xf>
    <xf numFmtId="0" fontId="2" fillId="0" borderId="0" xfId="0" applyFont="1" applyAlignment="1">
      <alignment wrapText="1"/>
    </xf>
    <xf numFmtId="0" fontId="2" fillId="2" borderId="0" xfId="0" applyFont="1" applyFill="1" applyAlignment="1">
      <alignment vertical="center" wrapText="1"/>
    </xf>
    <xf numFmtId="0" fontId="2" fillId="0" borderId="0" xfId="0" applyFont="1" applyFill="1" applyAlignment="1">
      <alignment horizontal="center" vertical="center" wrapText="1"/>
    </xf>
    <xf numFmtId="2" fontId="10" fillId="0" borderId="3" xfId="0" applyNumberFormat="1" applyFont="1" applyFill="1" applyBorder="1" applyAlignment="1">
      <alignment horizontal="justify" vertical="center" wrapText="1"/>
    </xf>
    <xf numFmtId="0" fontId="2" fillId="0" borderId="0" xfId="0" applyFont="1" applyFill="1"/>
    <xf numFmtId="2" fontId="10" fillId="0" borderId="1" xfId="0" applyNumberFormat="1" applyFont="1" applyFill="1" applyBorder="1" applyAlignment="1">
      <alignment horizontal="justify" vertical="center" wrapText="1"/>
    </xf>
    <xf numFmtId="3" fontId="10" fillId="0" borderId="1" xfId="0" applyNumberFormat="1" applyFont="1" applyFill="1" applyBorder="1" applyAlignment="1">
      <alignment horizontal="center" vertical="center" wrapText="1"/>
    </xf>
    <xf numFmtId="3" fontId="10" fillId="33"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vertical="center" wrapText="1"/>
    </xf>
    <xf numFmtId="3" fontId="10" fillId="32"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3" fontId="10" fillId="34"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5" fontId="10" fillId="0" borderId="1" xfId="0" applyNumberFormat="1" applyFont="1" applyFill="1" applyBorder="1" applyAlignment="1">
      <alignment horizontal="center" vertical="center" wrapText="1"/>
    </xf>
    <xf numFmtId="175" fontId="10" fillId="0" borderId="5" xfId="0" applyNumberFormat="1" applyFont="1" applyFill="1" applyBorder="1" applyAlignment="1">
      <alignment vertical="center" wrapText="1"/>
    </xf>
    <xf numFmtId="167" fontId="10" fillId="0" borderId="1" xfId="0" applyNumberFormat="1" applyFont="1" applyFill="1" applyBorder="1" applyAlignment="1">
      <alignment horizontal="center" vertical="center"/>
    </xf>
    <xf numFmtId="3" fontId="10" fillId="35" borderId="1" xfId="0" applyNumberFormat="1" applyFont="1" applyFill="1" applyBorder="1" applyAlignment="1">
      <alignment horizontal="center" vertical="center" wrapText="1"/>
    </xf>
    <xf numFmtId="10" fontId="10" fillId="0" borderId="1" xfId="6" applyNumberFormat="1" applyFont="1" applyFill="1" applyBorder="1" applyAlignment="1">
      <alignment horizontal="center" vertical="center"/>
    </xf>
    <xf numFmtId="175" fontId="10" fillId="0" borderId="5" xfId="0" applyNumberFormat="1" applyFont="1" applyFill="1" applyBorder="1" applyAlignment="1">
      <alignment horizontal="justify" vertical="center" wrapText="1"/>
    </xf>
    <xf numFmtId="3" fontId="10" fillId="6" borderId="1" xfId="0" applyNumberFormat="1" applyFont="1" applyFill="1" applyBorder="1" applyAlignment="1">
      <alignment horizontal="center" vertical="center" wrapText="1"/>
    </xf>
    <xf numFmtId="3" fontId="10" fillId="36" borderId="1" xfId="0" applyNumberFormat="1" applyFont="1" applyFill="1" applyBorder="1" applyAlignment="1">
      <alignment horizontal="center"/>
    </xf>
    <xf numFmtId="3" fontId="10" fillId="31" borderId="1" xfId="0" applyNumberFormat="1" applyFont="1" applyFill="1" applyBorder="1" applyAlignment="1">
      <alignment horizontal="center"/>
    </xf>
    <xf numFmtId="3" fontId="10" fillId="32" borderId="1" xfId="0" applyNumberFormat="1" applyFont="1" applyFill="1" applyBorder="1" applyAlignment="1">
      <alignment horizontal="center"/>
    </xf>
    <xf numFmtId="3" fontId="10" fillId="37" borderId="1" xfId="0" applyNumberFormat="1" applyFont="1" applyFill="1" applyBorder="1" applyAlignment="1">
      <alignment vertical="center" wrapText="1"/>
    </xf>
    <xf numFmtId="3" fontId="10" fillId="0" borderId="1" xfId="0" applyNumberFormat="1" applyFont="1" applyFill="1" applyBorder="1" applyAlignment="1">
      <alignment vertical="center" wrapText="1"/>
    </xf>
    <xf numFmtId="0" fontId="10" fillId="0" borderId="2" xfId="0" applyFont="1" applyFill="1" applyBorder="1" applyAlignment="1">
      <alignment horizontal="justify" vertical="center" wrapText="1"/>
    </xf>
    <xf numFmtId="2" fontId="10" fillId="0" borderId="2" xfId="0" applyNumberFormat="1" applyFont="1" applyFill="1" applyBorder="1" applyAlignment="1">
      <alignment horizontal="justify" vertical="center" wrapText="1"/>
    </xf>
    <xf numFmtId="3" fontId="10" fillId="0" borderId="2" xfId="0" applyNumberFormat="1" applyFont="1" applyFill="1" applyBorder="1" applyAlignment="1">
      <alignment horizontal="center" vertical="center"/>
    </xf>
    <xf numFmtId="3" fontId="10" fillId="0" borderId="2" xfId="0" applyNumberFormat="1" applyFont="1" applyFill="1" applyBorder="1" applyAlignment="1">
      <alignment horizontal="center" vertical="center" wrapText="1"/>
    </xf>
    <xf numFmtId="3" fontId="10" fillId="37" borderId="2"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horizontal="justify" vertical="center"/>
    </xf>
    <xf numFmtId="0" fontId="2" fillId="13" borderId="3"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2" fillId="13" borderId="1" xfId="0" applyFont="1" applyFill="1" applyBorder="1" applyAlignment="1">
      <alignment horizontal="right" vertical="center" wrapText="1"/>
    </xf>
    <xf numFmtId="3" fontId="2" fillId="13" borderId="1" xfId="0" applyNumberFormat="1" applyFont="1" applyFill="1" applyBorder="1" applyAlignment="1">
      <alignment horizontal="right" vertical="center" wrapText="1"/>
    </xf>
    <xf numFmtId="0" fontId="2" fillId="13" borderId="0" xfId="0" applyFont="1" applyFill="1"/>
    <xf numFmtId="166" fontId="10" fillId="13" borderId="2" xfId="0" applyNumberFormat="1" applyFont="1" applyFill="1" applyBorder="1" applyAlignment="1">
      <alignment wrapText="1"/>
    </xf>
    <xf numFmtId="3" fontId="17" fillId="13" borderId="1" xfId="0" applyNumberFormat="1" applyFont="1" applyFill="1" applyBorder="1" applyAlignment="1">
      <alignment horizontal="center" vertical="center" wrapText="1"/>
    </xf>
    <xf numFmtId="3" fontId="34" fillId="13" borderId="1" xfId="0" applyNumberFormat="1" applyFont="1" applyFill="1" applyBorder="1" applyAlignment="1">
      <alignment horizontal="center" vertical="center" wrapText="1"/>
    </xf>
    <xf numFmtId="0" fontId="17" fillId="13" borderId="1" xfId="0" applyFont="1" applyFill="1" applyBorder="1" applyAlignment="1">
      <alignment horizontal="justify" vertical="center" wrapText="1"/>
    </xf>
    <xf numFmtId="0" fontId="17" fillId="13" borderId="1" xfId="0" applyFont="1" applyFill="1" applyBorder="1" applyAlignment="1">
      <alignment horizontal="right" vertical="center" wrapText="1"/>
    </xf>
    <xf numFmtId="3" fontId="10"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3" fontId="8" fillId="13" borderId="1" xfId="0" applyNumberFormat="1" applyFont="1" applyFill="1" applyBorder="1" applyAlignment="1">
      <alignment horizontal="center" vertical="center" wrapText="1"/>
    </xf>
    <xf numFmtId="0" fontId="8" fillId="13" borderId="1" xfId="0" applyFont="1" applyFill="1" applyBorder="1" applyAlignment="1">
      <alignment horizontal="justify" vertical="center" wrapText="1"/>
    </xf>
    <xf numFmtId="180" fontId="10" fillId="13" borderId="1" xfId="2" applyNumberFormat="1" applyFont="1" applyFill="1" applyBorder="1" applyAlignment="1">
      <alignment horizontal="center" vertical="center" wrapText="1"/>
    </xf>
    <xf numFmtId="3" fontId="9" fillId="13" borderId="1" xfId="0" applyNumberFormat="1" applyFont="1" applyFill="1" applyBorder="1" applyAlignment="1">
      <alignment horizontal="center" vertical="center" wrapText="1"/>
    </xf>
    <xf numFmtId="174" fontId="8" fillId="13" borderId="1" xfId="2" applyNumberFormat="1" applyFont="1" applyFill="1" applyBorder="1" applyAlignment="1">
      <alignment horizontal="center" vertical="center" wrapText="1"/>
    </xf>
    <xf numFmtId="0" fontId="8" fillId="13" borderId="2" xfId="0" applyFont="1" applyFill="1" applyBorder="1" applyAlignment="1">
      <alignment horizontal="justify" vertical="center" wrapText="1"/>
    </xf>
    <xf numFmtId="49" fontId="14" fillId="13" borderId="1" xfId="0" applyNumberFormat="1" applyFont="1" applyFill="1" applyBorder="1" applyAlignment="1">
      <alignment horizontal="center" vertical="center" wrapText="1"/>
    </xf>
    <xf numFmtId="0" fontId="3" fillId="13" borderId="1" xfId="0" applyFont="1" applyFill="1" applyBorder="1" applyAlignment="1">
      <alignment horizontal="center" vertical="center" wrapText="1"/>
    </xf>
    <xf numFmtId="3" fontId="2" fillId="13" borderId="1" xfId="0" applyNumberFormat="1" applyFont="1" applyFill="1" applyBorder="1" applyAlignment="1">
      <alignment horizontal="center" vertical="center" wrapText="1"/>
    </xf>
    <xf numFmtId="166" fontId="2" fillId="13" borderId="1" xfId="2" applyNumberFormat="1" applyFont="1" applyFill="1" applyBorder="1" applyAlignment="1">
      <alignment horizontal="center" vertical="center" wrapText="1"/>
    </xf>
    <xf numFmtId="166" fontId="2" fillId="13" borderId="2" xfId="2" applyNumberFormat="1" applyFont="1" applyFill="1" applyBorder="1" applyAlignment="1">
      <alignment horizontal="center" vertical="center" wrapText="1"/>
    </xf>
    <xf numFmtId="0" fontId="7" fillId="19" borderId="7" xfId="0" applyFont="1" applyFill="1" applyBorder="1" applyAlignment="1">
      <alignment wrapText="1"/>
    </xf>
    <xf numFmtId="0" fontId="2" fillId="0" borderId="0" xfId="0" applyFont="1" applyBorder="1"/>
    <xf numFmtId="0" fontId="9" fillId="0" borderId="0" xfId="0" applyFont="1" applyBorder="1" applyAlignment="1">
      <alignment wrapText="1"/>
    </xf>
    <xf numFmtId="0" fontId="9" fillId="2" borderId="0" xfId="0" applyFont="1" applyFill="1" applyBorder="1" applyAlignment="1">
      <alignment vertical="center" wrapText="1"/>
    </xf>
    <xf numFmtId="0" fontId="3" fillId="0" borderId="0" xfId="0" applyFont="1" applyFill="1" applyBorder="1" applyAlignment="1">
      <alignment horizontal="center" vertical="center" wrapText="1"/>
    </xf>
    <xf numFmtId="0" fontId="9" fillId="13" borderId="0" xfId="0" applyFont="1" applyFill="1" applyBorder="1" applyAlignment="1">
      <alignment wrapText="1"/>
    </xf>
    <xf numFmtId="0" fontId="3" fillId="13" borderId="0" xfId="0" applyFont="1" applyFill="1" applyBorder="1" applyAlignment="1">
      <alignment horizontal="center" vertical="center" wrapText="1"/>
    </xf>
    <xf numFmtId="0" fontId="2" fillId="13" borderId="0" xfId="0" applyFont="1" applyFill="1" applyBorder="1"/>
    <xf numFmtId="0" fontId="7" fillId="13" borderId="0" xfId="0" applyFont="1" applyFill="1" applyBorder="1"/>
    <xf numFmtId="0" fontId="10" fillId="13" borderId="0" xfId="0" applyFont="1" applyFill="1" applyBorder="1" applyAlignment="1">
      <alignment wrapText="1"/>
    </xf>
    <xf numFmtId="0" fontId="2" fillId="13" borderId="0" xfId="0" applyFont="1" applyFill="1" applyBorder="1" applyAlignment="1">
      <alignment horizontal="center"/>
    </xf>
    <xf numFmtId="0" fontId="2" fillId="13" borderId="0" xfId="0" applyFont="1" applyFill="1" applyBorder="1" applyAlignment="1">
      <alignment horizontal="justify" vertical="center"/>
    </xf>
    <xf numFmtId="0" fontId="8" fillId="0" borderId="0" xfId="0" applyFont="1" applyBorder="1"/>
    <xf numFmtId="9" fontId="2" fillId="13" borderId="1" xfId="0" applyNumberFormat="1" applyFont="1" applyFill="1" applyBorder="1" applyAlignment="1">
      <alignment horizontal="right" vertical="center" wrapText="1"/>
    </xf>
    <xf numFmtId="9" fontId="9" fillId="13" borderId="1" xfId="0" applyNumberFormat="1" applyFont="1" applyFill="1" applyBorder="1" applyAlignment="1">
      <alignment horizontal="right" vertical="center" wrapText="1"/>
    </xf>
    <xf numFmtId="9" fontId="8" fillId="13" borderId="1" xfId="0" applyNumberFormat="1" applyFont="1" applyFill="1" applyBorder="1" applyAlignment="1">
      <alignment horizontal="center" vertical="center" wrapText="1"/>
    </xf>
    <xf numFmtId="0" fontId="8" fillId="13" borderId="1" xfId="0" applyFont="1" applyFill="1" applyBorder="1" applyAlignment="1">
      <alignment wrapText="1"/>
    </xf>
    <xf numFmtId="49" fontId="14" fillId="13" borderId="3" xfId="0" applyNumberFormat="1" applyFont="1" applyFill="1" applyBorder="1" applyAlignment="1">
      <alignment horizontal="center" vertical="center" wrapText="1"/>
    </xf>
    <xf numFmtId="0" fontId="8" fillId="13" borderId="5" xfId="0" applyFont="1" applyFill="1" applyBorder="1" applyAlignment="1">
      <alignment horizontal="center" vertical="center" wrapText="1"/>
    </xf>
    <xf numFmtId="0" fontId="10" fillId="13" borderId="5" xfId="0" applyFont="1" applyFill="1" applyBorder="1" applyAlignment="1">
      <alignment wrapText="1"/>
    </xf>
    <xf numFmtId="0" fontId="8" fillId="13" borderId="2" xfId="0" applyFont="1" applyFill="1" applyBorder="1" applyAlignment="1">
      <alignment horizontal="justify" vertical="center"/>
    </xf>
    <xf numFmtId="0" fontId="2" fillId="13" borderId="2" xfId="0" applyFont="1" applyFill="1" applyBorder="1" applyAlignment="1">
      <alignment horizontal="justify" vertical="center"/>
    </xf>
    <xf numFmtId="0" fontId="0" fillId="13" borderId="2" xfId="0" applyFill="1" applyBorder="1"/>
    <xf numFmtId="0" fontId="16" fillId="2" borderId="0" xfId="0" applyFont="1" applyFill="1" applyAlignment="1">
      <alignment horizontal="center" vertical="center" wrapText="1"/>
    </xf>
    <xf numFmtId="3" fontId="16" fillId="13" borderId="1" xfId="0" applyNumberFormat="1" applyFont="1" applyFill="1" applyBorder="1" applyAlignment="1">
      <alignment horizontal="center" vertical="center" wrapText="1"/>
    </xf>
    <xf numFmtId="3" fontId="16" fillId="13" borderId="2" xfId="0" applyNumberFormat="1" applyFont="1" applyFill="1" applyBorder="1" applyAlignment="1">
      <alignment horizontal="center" vertical="center"/>
    </xf>
    <xf numFmtId="0" fontId="2" fillId="14" borderId="1" xfId="4" applyFont="1" applyFill="1" applyBorder="1" applyAlignment="1">
      <alignment horizontal="justify" vertical="center" wrapText="1"/>
    </xf>
    <xf numFmtId="0" fontId="2" fillId="13" borderId="1" xfId="4" applyFont="1" applyFill="1" applyBorder="1" applyAlignment="1">
      <alignment horizontal="justify" vertical="center" wrapText="1"/>
    </xf>
    <xf numFmtId="166" fontId="10" fillId="13" borderId="3" xfId="1" applyNumberFormat="1" applyFont="1" applyFill="1" applyBorder="1" applyAlignment="1">
      <alignment vertical="center" wrapText="1"/>
    </xf>
    <xf numFmtId="0" fontId="8" fillId="13" borderId="1" xfId="0" applyFont="1" applyFill="1" applyBorder="1" applyAlignment="1">
      <alignment horizontal="justify" vertical="center" wrapText="1"/>
    </xf>
    <xf numFmtId="3" fontId="8" fillId="13" borderId="1" xfId="0" applyNumberFormat="1" applyFont="1" applyFill="1" applyBorder="1" applyAlignment="1">
      <alignment horizontal="center" vertical="center" wrapText="1"/>
    </xf>
    <xf numFmtId="0" fontId="8" fillId="13" borderId="5" xfId="0" applyFont="1" applyFill="1" applyBorder="1" applyAlignment="1">
      <alignment horizontal="center" vertical="center" wrapText="1"/>
    </xf>
    <xf numFmtId="174" fontId="8" fillId="13" borderId="1" xfId="2" applyNumberFormat="1" applyFont="1" applyFill="1" applyBorder="1" applyAlignment="1">
      <alignment horizontal="center" vertical="center" wrapText="1"/>
    </xf>
    <xf numFmtId="3" fontId="8" fillId="0" borderId="1" xfId="3" applyNumberFormat="1" applyFont="1" applyFill="1" applyBorder="1" applyAlignment="1">
      <alignment horizontal="right" vertical="center" wrapText="1"/>
    </xf>
    <xf numFmtId="0" fontId="20" fillId="14" borderId="10" xfId="0" applyFont="1" applyFill="1" applyBorder="1" applyAlignment="1">
      <alignment horizontal="justify" vertical="center" wrapText="1"/>
    </xf>
    <xf numFmtId="3" fontId="10" fillId="14" borderId="10" xfId="3" applyNumberFormat="1" applyFont="1" applyFill="1" applyBorder="1" applyAlignment="1">
      <alignment horizontal="center" vertical="center" wrapText="1"/>
    </xf>
    <xf numFmtId="3" fontId="10" fillId="14" borderId="10" xfId="0" applyNumberFormat="1" applyFont="1" applyFill="1" applyBorder="1" applyAlignment="1">
      <alignment horizontal="center" vertical="center" wrapText="1"/>
    </xf>
    <xf numFmtId="180" fontId="10" fillId="14" borderId="10" xfId="0" applyNumberFormat="1" applyFont="1" applyFill="1" applyBorder="1" applyAlignment="1">
      <alignment vertical="center"/>
    </xf>
    <xf numFmtId="0" fontId="10" fillId="14" borderId="10" xfId="0" applyFont="1" applyFill="1" applyBorder="1" applyAlignment="1">
      <alignment vertical="center" wrapText="1"/>
    </xf>
    <xf numFmtId="0" fontId="2" fillId="15" borderId="2" xfId="0" applyFont="1" applyFill="1" applyBorder="1" applyAlignment="1">
      <alignment horizontal="justify" vertical="center" wrapText="1"/>
    </xf>
    <xf numFmtId="0" fontId="11" fillId="17" borderId="1" xfId="4" applyFont="1" applyFill="1" applyBorder="1" applyAlignment="1">
      <alignment horizontal="justify" vertical="center" wrapText="1"/>
    </xf>
    <xf numFmtId="3" fontId="8" fillId="0" borderId="0" xfId="0" applyNumberFormat="1" applyFont="1"/>
    <xf numFmtId="0" fontId="2" fillId="17" borderId="1" xfId="4" applyFont="1" applyFill="1" applyBorder="1" applyAlignment="1">
      <alignment horizontal="center" vertical="center" wrapText="1"/>
    </xf>
    <xf numFmtId="0" fontId="2" fillId="21" borderId="1" xfId="0" applyFont="1" applyFill="1" applyBorder="1" applyAlignment="1">
      <alignment horizontal="justify" vertical="center" wrapText="1"/>
    </xf>
    <xf numFmtId="0" fontId="37" fillId="38" borderId="1" xfId="4" applyFont="1" applyFill="1" applyBorder="1" applyAlignment="1">
      <alignment horizontal="justify" vertical="center" wrapText="1"/>
    </xf>
    <xf numFmtId="9" fontId="55" fillId="38" borderId="1" xfId="7" applyFont="1" applyFill="1" applyBorder="1" applyAlignment="1">
      <alignment horizontal="center" vertical="center" wrapText="1"/>
    </xf>
    <xf numFmtId="9" fontId="57" fillId="38" borderId="1" xfId="7" applyFont="1" applyFill="1" applyBorder="1" applyAlignment="1">
      <alignment horizontal="center" vertical="center"/>
    </xf>
    <xf numFmtId="1" fontId="57" fillId="38" borderId="1" xfId="4" applyNumberFormat="1" applyFont="1" applyFill="1" applyBorder="1" applyAlignment="1">
      <alignment horizontal="center" vertical="center"/>
    </xf>
    <xf numFmtId="0" fontId="37" fillId="38" borderId="11" xfId="4" applyFont="1" applyFill="1" applyBorder="1" applyAlignment="1">
      <alignment horizontal="justify" vertical="center" wrapText="1"/>
    </xf>
    <xf numFmtId="9" fontId="57" fillId="38" borderId="11" xfId="5" applyFont="1" applyFill="1" applyBorder="1" applyAlignment="1">
      <alignment horizontal="center" vertical="center"/>
    </xf>
    <xf numFmtId="1" fontId="57" fillId="38" borderId="11" xfId="4" applyNumberFormat="1" applyFont="1" applyFill="1" applyBorder="1" applyAlignment="1">
      <alignment horizontal="center" vertical="center"/>
    </xf>
    <xf numFmtId="178" fontId="56" fillId="38" borderId="1" xfId="4" applyNumberFormat="1" applyFont="1" applyFill="1" applyBorder="1" applyAlignment="1">
      <alignment horizontal="center" vertical="center" wrapText="1"/>
    </xf>
    <xf numFmtId="0" fontId="37" fillId="38" borderId="1" xfId="4" applyFont="1" applyFill="1" applyBorder="1" applyAlignment="1">
      <alignment horizontal="center" vertical="center" wrapText="1"/>
    </xf>
    <xf numFmtId="0" fontId="58" fillId="38" borderId="5" xfId="4" applyFont="1" applyFill="1" applyBorder="1" applyAlignment="1">
      <alignment wrapText="1"/>
    </xf>
    <xf numFmtId="3" fontId="56" fillId="38" borderId="1" xfId="4" applyNumberFormat="1" applyFont="1" applyFill="1" applyBorder="1" applyAlignment="1">
      <alignment horizontal="center" vertical="center"/>
    </xf>
    <xf numFmtId="3" fontId="56" fillId="38" borderId="11" xfId="4" applyNumberFormat="1" applyFont="1" applyFill="1" applyBorder="1" applyAlignment="1">
      <alignment horizontal="center" vertical="center"/>
    </xf>
    <xf numFmtId="3" fontId="56" fillId="38" borderId="11" xfId="4" applyNumberFormat="1" applyFont="1" applyFill="1" applyBorder="1" applyAlignment="1">
      <alignment horizontal="center" vertical="center" wrapText="1"/>
    </xf>
    <xf numFmtId="49" fontId="11" fillId="14" borderId="1" xfId="2" applyNumberFormat="1" applyFont="1" applyFill="1" applyBorder="1" applyAlignment="1">
      <alignment horizontal="justify" vertical="center" wrapText="1"/>
    </xf>
    <xf numFmtId="3" fontId="8" fillId="0" borderId="0" xfId="0" applyNumberFormat="1" applyFont="1" applyAlignment="1">
      <alignment vertical="center"/>
    </xf>
    <xf numFmtId="0" fontId="2" fillId="0" borderId="1" xfId="0" applyFont="1" applyFill="1" applyBorder="1" applyAlignment="1">
      <alignment horizontal="justify" vertical="center" wrapText="1"/>
    </xf>
    <xf numFmtId="173" fontId="2" fillId="13" borderId="3" xfId="1" applyNumberFormat="1" applyFont="1" applyFill="1" applyBorder="1" applyAlignment="1">
      <alignment horizontal="justify" vertical="center" wrapText="1"/>
    </xf>
    <xf numFmtId="3" fontId="9" fillId="13" borderId="1" xfId="0" applyNumberFormat="1" applyFont="1" applyFill="1" applyBorder="1" applyAlignment="1">
      <alignment horizontal="center" vertical="center" wrapText="1"/>
    </xf>
    <xf numFmtId="3" fontId="9" fillId="13" borderId="3" xfId="0" applyNumberFormat="1" applyFont="1" applyFill="1" applyBorder="1" applyAlignment="1">
      <alignment horizontal="center" vertical="center" wrapText="1"/>
    </xf>
    <xf numFmtId="0" fontId="2" fillId="21" borderId="3" xfId="0" applyFont="1" applyFill="1" applyBorder="1" applyAlignment="1">
      <alignment horizontal="justify" vertical="center" wrapText="1"/>
    </xf>
    <xf numFmtId="0" fontId="17" fillId="21" borderId="1" xfId="4" applyFont="1" applyFill="1" applyBorder="1" applyAlignment="1">
      <alignment horizontal="justify" vertical="center" wrapText="1"/>
    </xf>
    <xf numFmtId="0" fontId="2" fillId="21" borderId="1" xfId="4" applyFont="1" applyFill="1" applyBorder="1" applyAlignment="1">
      <alignment horizontal="justify" vertical="center" wrapText="1"/>
    </xf>
    <xf numFmtId="0" fontId="15" fillId="21" borderId="1" xfId="4" applyFont="1" applyFill="1" applyBorder="1" applyAlignment="1">
      <alignment horizontal="center" vertical="center" wrapText="1"/>
    </xf>
    <xf numFmtId="1" fontId="15" fillId="21" borderId="1" xfId="4" applyNumberFormat="1" applyFont="1" applyFill="1" applyBorder="1" applyAlignment="1">
      <alignment horizontal="center" vertical="center"/>
    </xf>
    <xf numFmtId="3" fontId="8" fillId="21" borderId="1" xfId="0" applyNumberFormat="1" applyFont="1" applyFill="1" applyBorder="1" applyAlignment="1">
      <alignment horizontal="center" vertical="center" wrapText="1"/>
    </xf>
    <xf numFmtId="0" fontId="11" fillId="21" borderId="1" xfId="4" applyFont="1" applyFill="1" applyBorder="1" applyAlignment="1">
      <alignment horizontal="justify" vertical="center" wrapText="1"/>
    </xf>
    <xf numFmtId="3" fontId="8" fillId="21" borderId="1" xfId="4" applyNumberFormat="1" applyFont="1" applyFill="1" applyBorder="1" applyAlignment="1">
      <alignment vertical="center" wrapText="1"/>
    </xf>
    <xf numFmtId="178" fontId="8" fillId="21" borderId="1" xfId="4" applyNumberFormat="1" applyFont="1" applyFill="1" applyBorder="1" applyAlignment="1">
      <alignment vertical="center" wrapText="1"/>
    </xf>
    <xf numFmtId="0" fontId="9" fillId="21" borderId="5" xfId="4" applyFont="1" applyFill="1" applyBorder="1" applyAlignment="1">
      <alignment wrapText="1"/>
    </xf>
    <xf numFmtId="0" fontId="6" fillId="21" borderId="1" xfId="4" applyFont="1" applyFill="1" applyBorder="1" applyAlignment="1">
      <alignment horizontal="justify" vertical="center" wrapText="1"/>
    </xf>
    <xf numFmtId="9" fontId="15" fillId="21" borderId="1" xfId="7" applyFont="1" applyFill="1" applyBorder="1" applyAlignment="1">
      <alignment horizontal="center" vertical="center" wrapText="1"/>
    </xf>
    <xf numFmtId="9" fontId="15" fillId="21" borderId="1" xfId="7" applyFont="1" applyFill="1" applyBorder="1" applyAlignment="1">
      <alignment horizontal="center" vertical="center"/>
    </xf>
    <xf numFmtId="0" fontId="6" fillId="21" borderId="2" xfId="4" applyFont="1" applyFill="1" applyBorder="1" applyAlignment="1">
      <alignment horizontal="justify" vertical="center" wrapText="1"/>
    </xf>
    <xf numFmtId="9" fontId="15" fillId="21" borderId="2" xfId="7" applyFont="1" applyFill="1" applyBorder="1" applyAlignment="1">
      <alignment horizontal="center" vertical="center" wrapText="1"/>
    </xf>
    <xf numFmtId="9" fontId="15" fillId="21" borderId="2" xfId="7" applyFont="1" applyFill="1" applyBorder="1" applyAlignment="1">
      <alignment horizontal="center" vertical="center"/>
    </xf>
    <xf numFmtId="3" fontId="8" fillId="21" borderId="2" xfId="0" applyNumberFormat="1" applyFont="1" applyFill="1" applyBorder="1" applyAlignment="1">
      <alignment horizontal="center" vertical="center" wrapText="1"/>
    </xf>
    <xf numFmtId="0" fontId="11" fillId="21" borderId="2" xfId="4" applyFont="1" applyFill="1" applyBorder="1" applyAlignment="1">
      <alignment horizontal="justify" vertical="center" wrapText="1"/>
    </xf>
    <xf numFmtId="3" fontId="8" fillId="21" borderId="2" xfId="4" applyNumberFormat="1" applyFont="1" applyFill="1" applyBorder="1" applyAlignment="1">
      <alignment vertical="center" wrapText="1"/>
    </xf>
    <xf numFmtId="178" fontId="8" fillId="21" borderId="2" xfId="4" applyNumberFormat="1" applyFont="1" applyFill="1" applyBorder="1" applyAlignment="1">
      <alignment vertical="center" wrapText="1"/>
    </xf>
    <xf numFmtId="0" fontId="9" fillId="21" borderId="14" xfId="4" applyFont="1" applyFill="1" applyBorder="1" applyAlignment="1">
      <alignment wrapText="1"/>
    </xf>
    <xf numFmtId="3" fontId="15" fillId="0" borderId="0" xfId="0" applyNumberFormat="1" applyFont="1"/>
    <xf numFmtId="3" fontId="56" fillId="38" borderId="11" xfId="4" applyNumberFormat="1" applyFont="1" applyFill="1" applyBorder="1" applyAlignment="1">
      <alignment horizontal="center" vertical="center" wrapText="1"/>
    </xf>
    <xf numFmtId="9" fontId="15" fillId="21" borderId="1" xfId="5" applyFont="1" applyFill="1" applyBorder="1" applyAlignment="1">
      <alignment horizontal="center" vertical="center" wrapText="1"/>
    </xf>
    <xf numFmtId="9" fontId="36" fillId="21" borderId="1" xfId="5" applyFont="1" applyFill="1" applyBorder="1" applyAlignment="1">
      <alignment horizontal="center" vertical="center" wrapText="1"/>
    </xf>
    <xf numFmtId="0" fontId="10" fillId="0" borderId="1" xfId="0" applyFont="1" applyFill="1" applyBorder="1" applyAlignment="1">
      <alignment horizontal="justify" vertical="center" wrapText="1"/>
    </xf>
    <xf numFmtId="49" fontId="5" fillId="18" borderId="11" xfId="0" applyNumberFormat="1" applyFont="1" applyFill="1" applyBorder="1" applyAlignment="1">
      <alignment horizontal="center" vertical="center" wrapText="1"/>
    </xf>
    <xf numFmtId="0" fontId="11" fillId="17" borderId="1" xfId="4" applyFont="1" applyFill="1" applyBorder="1" applyAlignment="1">
      <alignment horizontal="justify" vertical="center" wrapText="1"/>
    </xf>
    <xf numFmtId="0" fontId="10" fillId="13" borderId="1" xfId="0" applyFont="1" applyFill="1" applyBorder="1" applyAlignment="1">
      <alignment horizontal="justify" vertical="center" wrapText="1"/>
    </xf>
    <xf numFmtId="0" fontId="2" fillId="14" borderId="1" xfId="4" applyFont="1" applyFill="1" applyBorder="1" applyAlignment="1">
      <alignment horizontal="justify" vertical="center" wrapText="1"/>
    </xf>
    <xf numFmtId="0" fontId="2" fillId="20" borderId="1" xfId="0" applyFont="1" applyFill="1" applyBorder="1" applyAlignment="1">
      <alignment horizontal="justify" vertical="center" wrapText="1"/>
    </xf>
    <xf numFmtId="0" fontId="2" fillId="17" borderId="1" xfId="4" applyFont="1" applyFill="1" applyBorder="1" applyAlignment="1">
      <alignment horizontal="justify" vertical="center" wrapText="1"/>
    </xf>
    <xf numFmtId="0" fontId="11" fillId="21" borderId="1" xfId="4" applyFont="1" applyFill="1" applyBorder="1" applyAlignment="1">
      <alignment horizontal="justify" vertical="center" wrapText="1"/>
    </xf>
    <xf numFmtId="0" fontId="11" fillId="14" borderId="1" xfId="0" applyFont="1" applyFill="1" applyBorder="1" applyAlignment="1">
      <alignment horizontal="justify" vertical="center" wrapText="1"/>
    </xf>
    <xf numFmtId="0" fontId="10" fillId="14" borderId="11" xfId="0" applyFont="1" applyFill="1" applyBorder="1" applyAlignment="1">
      <alignment horizontal="justify" vertical="center" wrapText="1"/>
    </xf>
    <xf numFmtId="14" fontId="10" fillId="14" borderId="11" xfId="0" applyNumberFormat="1" applyFont="1" applyFill="1" applyBorder="1" applyAlignment="1">
      <alignment horizontal="center" vertical="center" wrapText="1"/>
    </xf>
    <xf numFmtId="0" fontId="11" fillId="0" borderId="1" xfId="4" applyFont="1" applyFill="1" applyBorder="1" applyAlignment="1">
      <alignment horizontal="justify" vertical="center" wrapText="1"/>
    </xf>
    <xf numFmtId="0" fontId="11" fillId="0" borderId="2" xfId="4" applyFont="1" applyFill="1" applyBorder="1" applyAlignment="1">
      <alignment horizontal="justify" vertical="center" wrapText="1"/>
    </xf>
    <xf numFmtId="0" fontId="10" fillId="0" borderId="1" xfId="0" applyFont="1" applyFill="1" applyBorder="1" applyAlignment="1">
      <alignment horizontal="justify" vertical="center" wrapText="1"/>
    </xf>
    <xf numFmtId="3" fontId="10" fillId="0" borderId="1" xfId="0" applyNumberFormat="1" applyFont="1" applyFill="1" applyBorder="1" applyAlignment="1">
      <alignment horizontal="center" vertical="center" wrapText="1"/>
    </xf>
    <xf numFmtId="175" fontId="10" fillId="0" borderId="5" xfId="0" applyNumberFormat="1" applyFont="1" applyFill="1" applyBorder="1" applyAlignment="1">
      <alignment horizontal="center" vertical="center" wrapText="1"/>
    </xf>
    <xf numFmtId="175"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left" vertical="center" wrapText="1"/>
    </xf>
    <xf numFmtId="3" fontId="10" fillId="0" borderId="1" xfId="0" applyNumberFormat="1" applyFont="1" applyFill="1" applyBorder="1" applyAlignment="1">
      <alignment horizontal="center" vertical="center"/>
    </xf>
    <xf numFmtId="175" fontId="10" fillId="0" borderId="1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0" fontId="4" fillId="15" borderId="40" xfId="0" applyFont="1" applyFill="1" applyBorder="1" applyAlignment="1">
      <alignment horizontal="center" wrapText="1"/>
    </xf>
    <xf numFmtId="0" fontId="4" fillId="15" borderId="6" xfId="0" applyFont="1" applyFill="1" applyBorder="1" applyAlignment="1">
      <alignment horizontal="center" wrapText="1"/>
    </xf>
    <xf numFmtId="3" fontId="10" fillId="35" borderId="1" xfId="0" applyNumberFormat="1" applyFont="1" applyFill="1" applyBorder="1" applyAlignment="1">
      <alignment horizontal="center" vertical="center" wrapText="1"/>
    </xf>
    <xf numFmtId="3" fontId="10" fillId="33" borderId="1" xfId="0" applyNumberFormat="1" applyFont="1" applyFill="1" applyBorder="1" applyAlignment="1">
      <alignment horizontal="center" vertical="center" wrapText="1"/>
    </xf>
    <xf numFmtId="175" fontId="10" fillId="0" borderId="2" xfId="0" applyNumberFormat="1" applyFont="1" applyFill="1" applyBorder="1" applyAlignment="1">
      <alignment horizontal="center" vertical="center" wrapText="1"/>
    </xf>
    <xf numFmtId="0" fontId="10" fillId="0" borderId="38" xfId="0" applyFont="1" applyFill="1" applyBorder="1" applyAlignment="1">
      <alignment horizontal="justify" vertical="center" wrapText="1"/>
    </xf>
    <xf numFmtId="0" fontId="10" fillId="0" borderId="34" xfId="0" applyFont="1" applyFill="1" applyBorder="1" applyAlignment="1">
      <alignment horizontal="justify" vertical="center" wrapText="1"/>
    </xf>
    <xf numFmtId="0" fontId="10" fillId="0" borderId="2" xfId="0" applyFont="1" applyFill="1" applyBorder="1" applyAlignment="1">
      <alignment horizontal="justify" vertical="center" wrapText="1"/>
    </xf>
    <xf numFmtId="173" fontId="10" fillId="0" borderId="1" xfId="2" applyNumberFormat="1" applyFont="1" applyFill="1" applyBorder="1" applyAlignment="1">
      <alignment horizontal="center" vertical="center" wrapText="1"/>
    </xf>
    <xf numFmtId="166" fontId="10" fillId="0" borderId="3" xfId="2" applyNumberFormat="1" applyFont="1" applyFill="1" applyBorder="1" applyAlignment="1">
      <alignment horizontal="center" vertical="center" wrapText="1"/>
    </xf>
    <xf numFmtId="166" fontId="10" fillId="0" borderId="1" xfId="2" applyNumberFormat="1" applyFont="1" applyFill="1" applyBorder="1" applyAlignment="1">
      <alignment horizontal="center" vertical="center" wrapText="1"/>
    </xf>
    <xf numFmtId="166" fontId="10" fillId="0" borderId="2" xfId="2" applyNumberFormat="1" applyFont="1" applyFill="1" applyBorder="1" applyAlignment="1">
      <alignment horizontal="center" vertical="center" wrapText="1"/>
    </xf>
    <xf numFmtId="3" fontId="10" fillId="32" borderId="1" xfId="0" applyNumberFormat="1" applyFont="1" applyFill="1" applyBorder="1" applyAlignment="1">
      <alignment horizontal="center" vertical="center" wrapText="1"/>
    </xf>
    <xf numFmtId="2" fontId="10" fillId="0" borderId="1" xfId="0" applyNumberFormat="1" applyFont="1" applyFill="1" applyBorder="1" applyAlignment="1">
      <alignment horizontal="justify" vertical="center" wrapText="1"/>
    </xf>
    <xf numFmtId="9" fontId="10" fillId="0" borderId="1" xfId="6" applyFont="1" applyFill="1" applyBorder="1" applyAlignment="1">
      <alignment horizontal="center" vertical="center"/>
    </xf>
    <xf numFmtId="0" fontId="10" fillId="0" borderId="5" xfId="0" applyFont="1" applyFill="1" applyBorder="1" applyAlignment="1">
      <alignment horizontal="center" vertical="center" wrapText="1"/>
    </xf>
    <xf numFmtId="3" fontId="10" fillId="32" borderId="1"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justify" vertical="center" wrapText="1"/>
    </xf>
    <xf numFmtId="3" fontId="10" fillId="31" borderId="3" xfId="0" applyNumberFormat="1" applyFont="1" applyFill="1" applyBorder="1" applyAlignment="1">
      <alignment horizontal="center" vertical="center"/>
    </xf>
    <xf numFmtId="3" fontId="10" fillId="31" borderId="1" xfId="0" applyNumberFormat="1" applyFont="1" applyFill="1" applyBorder="1" applyAlignment="1">
      <alignment horizontal="center" vertical="center"/>
    </xf>
    <xf numFmtId="49" fontId="5" fillId="23" borderId="3" xfId="0" applyNumberFormat="1" applyFont="1" applyFill="1" applyBorder="1" applyAlignment="1">
      <alignment horizontal="center" vertical="center" wrapText="1"/>
    </xf>
    <xf numFmtId="49" fontId="5" fillId="23" borderId="1" xfId="0" applyNumberFormat="1" applyFont="1" applyFill="1" applyBorder="1" applyAlignment="1">
      <alignment horizontal="center" vertical="center" wrapText="1"/>
    </xf>
    <xf numFmtId="49" fontId="5" fillId="7" borderId="11" xfId="0" applyNumberFormat="1" applyFont="1" applyFill="1" applyBorder="1" applyAlignment="1">
      <alignment horizontal="center" vertical="center" wrapText="1"/>
    </xf>
    <xf numFmtId="0" fontId="23" fillId="12" borderId="48"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24" fillId="13" borderId="51" xfId="0" applyFont="1" applyFill="1" applyBorder="1" applyAlignment="1">
      <alignment horizontal="center" vertical="center" wrapText="1"/>
    </xf>
    <xf numFmtId="0" fontId="24" fillId="13" borderId="30" xfId="0" applyFont="1" applyFill="1" applyBorder="1" applyAlignment="1">
      <alignment horizontal="center" vertical="center" wrapText="1"/>
    </xf>
    <xf numFmtId="0" fontId="24" fillId="13" borderId="52" xfId="0" applyFont="1" applyFill="1" applyBorder="1" applyAlignment="1">
      <alignment horizontal="center" vertical="center" wrapText="1"/>
    </xf>
    <xf numFmtId="0" fontId="24" fillId="13" borderId="41" xfId="0" applyFont="1" applyFill="1" applyBorder="1" applyAlignment="1">
      <alignment horizontal="center" vertical="center" wrapText="1"/>
    </xf>
    <xf numFmtId="0" fontId="24" fillId="13" borderId="36" xfId="0" applyFont="1" applyFill="1" applyBorder="1" applyAlignment="1">
      <alignment horizontal="center" vertical="center" wrapText="1"/>
    </xf>
    <xf numFmtId="0" fontId="24" fillId="13" borderId="9" xfId="0" applyFont="1" applyFill="1" applyBorder="1" applyAlignment="1">
      <alignment horizontal="center" vertical="center" wrapText="1"/>
    </xf>
    <xf numFmtId="49" fontId="5" fillId="18" borderId="3" xfId="0" applyNumberFormat="1" applyFont="1" applyFill="1" applyBorder="1" applyAlignment="1">
      <alignment horizontal="center" vertical="center" wrapText="1"/>
    </xf>
    <xf numFmtId="49" fontId="5" fillId="18" borderId="50" xfId="0" applyNumberFormat="1" applyFont="1" applyFill="1" applyBorder="1" applyAlignment="1">
      <alignment horizontal="center" vertical="center" wrapText="1"/>
    </xf>
    <xf numFmtId="49" fontId="5" fillId="18" borderId="29" xfId="0" applyNumberFormat="1" applyFont="1" applyFill="1" applyBorder="1" applyAlignment="1">
      <alignment horizontal="center" vertical="center" wrapText="1"/>
    </xf>
    <xf numFmtId="49" fontId="5" fillId="18" borderId="23" xfId="0" applyNumberFormat="1" applyFont="1" applyFill="1" applyBorder="1" applyAlignment="1">
      <alignment horizontal="center" vertical="center" wrapText="1"/>
    </xf>
    <xf numFmtId="49" fontId="5" fillId="18" borderId="22" xfId="0" applyNumberFormat="1"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12" xfId="0" applyFont="1" applyFill="1" applyBorder="1" applyAlignment="1">
      <alignment horizontal="center" vertical="center" wrapText="1"/>
    </xf>
    <xf numFmtId="49" fontId="5" fillId="5" borderId="24" xfId="0" applyNumberFormat="1" applyFont="1" applyFill="1" applyBorder="1" applyAlignment="1">
      <alignment horizontal="center" vertical="center"/>
    </xf>
    <xf numFmtId="49" fontId="5" fillId="5" borderId="56"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18" borderId="1" xfId="0" applyNumberFormat="1" applyFont="1" applyFill="1" applyBorder="1" applyAlignment="1">
      <alignment horizontal="center" vertical="center" wrapText="1"/>
    </xf>
    <xf numFmtId="49" fontId="5" fillId="18" borderId="11" xfId="0" applyNumberFormat="1"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8" borderId="1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8" borderId="25" xfId="0" applyFont="1" applyFill="1" applyBorder="1" applyAlignment="1">
      <alignment horizontal="center" vertical="center"/>
    </xf>
    <xf numFmtId="0" fontId="10" fillId="0" borderId="56" xfId="0" applyFont="1" applyBorder="1"/>
    <xf numFmtId="0" fontId="10" fillId="0" borderId="57" xfId="0" applyFont="1" applyBorder="1"/>
    <xf numFmtId="0" fontId="4" fillId="10" borderId="34"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14" xfId="0" applyFont="1" applyFill="1" applyBorder="1" applyAlignment="1">
      <alignment horizontal="center" vertical="center"/>
    </xf>
    <xf numFmtId="0" fontId="10" fillId="0" borderId="1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30" fillId="4" borderId="15" xfId="0" applyFont="1" applyFill="1" applyBorder="1" applyAlignment="1">
      <alignment horizontal="center" wrapText="1"/>
    </xf>
    <xf numFmtId="0" fontId="30" fillId="4" borderId="16" xfId="0" applyFont="1" applyFill="1" applyBorder="1" applyAlignment="1">
      <alignment horizontal="center" wrapText="1"/>
    </xf>
    <xf numFmtId="0" fontId="10" fillId="0" borderId="38" xfId="0" applyFont="1" applyBorder="1" applyAlignment="1">
      <alignment horizontal="justify" vertical="center" wrapText="1"/>
    </xf>
    <xf numFmtId="0" fontId="10" fillId="2" borderId="1" xfId="0" applyFont="1" applyFill="1" applyBorder="1" applyAlignment="1">
      <alignment horizontal="center" vertical="center" wrapText="1"/>
    </xf>
    <xf numFmtId="3" fontId="10" fillId="13" borderId="1" xfId="0" applyNumberFormat="1" applyFont="1" applyFill="1" applyBorder="1" applyAlignment="1">
      <alignment horizontal="center" vertical="center" wrapText="1"/>
    </xf>
    <xf numFmtId="182" fontId="10"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82" fontId="10"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0" borderId="42" xfId="0" applyFont="1" applyBorder="1" applyAlignment="1">
      <alignment horizontal="justify" vertical="center" wrapText="1"/>
    </xf>
    <xf numFmtId="0" fontId="32" fillId="0" borderId="1" xfId="0" applyFont="1" applyBorder="1" applyAlignment="1">
      <alignment horizontal="justify" vertical="center" wrapText="1"/>
    </xf>
    <xf numFmtId="0" fontId="9" fillId="0" borderId="5" xfId="0" applyFont="1" applyBorder="1" applyAlignment="1">
      <alignment horizontal="justify" vertical="center" wrapText="1"/>
    </xf>
    <xf numFmtId="3" fontId="15" fillId="2" borderId="1" xfId="0" applyNumberFormat="1" applyFont="1" applyFill="1" applyBorder="1" applyAlignment="1">
      <alignment horizontal="justify" vertical="center" wrapText="1"/>
    </xf>
    <xf numFmtId="0" fontId="9" fillId="2" borderId="5" xfId="0" applyFont="1" applyFill="1" applyBorder="1" applyAlignment="1">
      <alignment horizontal="justify" vertical="center" wrapText="1"/>
    </xf>
    <xf numFmtId="0" fontId="0" fillId="0" borderId="1" xfId="0" applyFill="1" applyBorder="1" applyAlignment="1">
      <alignment horizontal="justify" vertical="center" wrapText="1"/>
    </xf>
    <xf numFmtId="0" fontId="6" fillId="2" borderId="1" xfId="0" applyFont="1" applyFill="1" applyBorder="1" applyAlignment="1">
      <alignment horizontal="justify" vertical="center" wrapText="1"/>
    </xf>
    <xf numFmtId="3" fontId="31" fillId="2" borderId="1" xfId="0" applyNumberFormat="1" applyFont="1" applyFill="1" applyBorder="1" applyAlignment="1">
      <alignment horizontal="center" vertical="center" wrapText="1"/>
    </xf>
    <xf numFmtId="182" fontId="10" fillId="2" borderId="1" xfId="0" applyNumberFormat="1" applyFont="1" applyFill="1" applyBorder="1" applyAlignment="1">
      <alignment horizontal="center" vertical="center"/>
    </xf>
    <xf numFmtId="3" fontId="10" fillId="13" borderId="3" xfId="0" applyNumberFormat="1" applyFont="1" applyFill="1" applyBorder="1" applyAlignment="1">
      <alignment horizontal="center" vertical="center" wrapText="1"/>
    </xf>
    <xf numFmtId="182" fontId="10" fillId="2" borderId="3" xfId="0" applyNumberFormat="1" applyFont="1" applyFill="1" applyBorder="1" applyAlignment="1">
      <alignment horizontal="center" vertical="center" wrapText="1"/>
    </xf>
    <xf numFmtId="0" fontId="15" fillId="2" borderId="46" xfId="0" applyFont="1" applyFill="1" applyBorder="1" applyAlignment="1">
      <alignment horizontal="justify" vertical="center"/>
    </xf>
    <xf numFmtId="0" fontId="15" fillId="2" borderId="18" xfId="0" applyFont="1" applyFill="1" applyBorder="1" applyAlignment="1">
      <alignment horizontal="justify" vertical="center"/>
    </xf>
    <xf numFmtId="0" fontId="15" fillId="2" borderId="10" xfId="0" applyFont="1" applyFill="1" applyBorder="1" applyAlignment="1">
      <alignment horizontal="justify" vertical="center"/>
    </xf>
    <xf numFmtId="0" fontId="9" fillId="2" borderId="4" xfId="0" applyFont="1" applyFill="1" applyBorder="1" applyAlignment="1">
      <alignment horizontal="justify" vertical="center" wrapText="1"/>
    </xf>
    <xf numFmtId="0" fontId="10" fillId="2" borderId="3" xfId="0" applyFont="1" applyFill="1" applyBorder="1" applyAlignment="1">
      <alignment horizontal="center" vertical="center" wrapText="1"/>
    </xf>
    <xf numFmtId="172" fontId="10" fillId="2" borderId="3" xfId="0" applyNumberFormat="1" applyFont="1" applyFill="1" applyBorder="1" applyAlignment="1">
      <alignment horizontal="justify" vertical="center" wrapText="1"/>
    </xf>
    <xf numFmtId="172" fontId="10" fillId="2" borderId="1" xfId="0" applyNumberFormat="1" applyFont="1" applyFill="1" applyBorder="1" applyAlignment="1">
      <alignment horizontal="justify" vertical="center" wrapText="1"/>
    </xf>
    <xf numFmtId="172" fontId="10" fillId="2" borderId="11" xfId="0" applyNumberFormat="1" applyFont="1" applyFill="1" applyBorder="1" applyAlignment="1">
      <alignment horizontal="justify" vertical="center" wrapText="1"/>
    </xf>
    <xf numFmtId="0" fontId="6" fillId="13" borderId="3" xfId="0" applyFont="1" applyFill="1" applyBorder="1" applyAlignment="1">
      <alignment horizontal="justify" vertical="center" wrapText="1"/>
    </xf>
    <xf numFmtId="49" fontId="14" fillId="23" borderId="3" xfId="0" applyNumberFormat="1" applyFont="1" applyFill="1" applyBorder="1" applyAlignment="1">
      <alignment horizontal="center" vertical="center" wrapText="1"/>
    </xf>
    <xf numFmtId="49" fontId="14" fillId="23" borderId="1" xfId="0" applyNumberFormat="1" applyFont="1" applyFill="1" applyBorder="1" applyAlignment="1">
      <alignment horizontal="center" vertical="center" wrapText="1"/>
    </xf>
    <xf numFmtId="49" fontId="14" fillId="23" borderId="11" xfId="0" applyNumberFormat="1" applyFont="1" applyFill="1" applyBorder="1" applyAlignment="1">
      <alignment horizontal="center" vertical="center" wrapText="1"/>
    </xf>
    <xf numFmtId="49" fontId="14" fillId="18" borderId="1" xfId="0" applyNumberFormat="1" applyFont="1" applyFill="1" applyBorder="1" applyAlignment="1">
      <alignment horizontal="center" vertical="center" wrapText="1"/>
    </xf>
    <xf numFmtId="49" fontId="14" fillId="18" borderId="11"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9" fillId="12" borderId="48" xfId="0" applyFont="1" applyFill="1" applyBorder="1" applyAlignment="1">
      <alignment horizontal="center" vertical="center" wrapText="1"/>
    </xf>
    <xf numFmtId="0" fontId="29" fillId="12" borderId="0"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5" fillId="13" borderId="51" xfId="0" applyFont="1" applyFill="1" applyBorder="1" applyAlignment="1">
      <alignment horizontal="center" vertical="center" wrapText="1"/>
    </xf>
    <xf numFmtId="0" fontId="15" fillId="13" borderId="30" xfId="0" applyFont="1" applyFill="1" applyBorder="1" applyAlignment="1">
      <alignment horizontal="center" vertical="center" wrapText="1"/>
    </xf>
    <xf numFmtId="0" fontId="15" fillId="13" borderId="52" xfId="0" applyFont="1" applyFill="1" applyBorder="1" applyAlignment="1">
      <alignment horizontal="center" vertical="center" wrapText="1"/>
    </xf>
    <xf numFmtId="0" fontId="15" fillId="13" borderId="41" xfId="0" applyFont="1" applyFill="1" applyBorder="1" applyAlignment="1">
      <alignment horizontal="center" vertical="center" wrapText="1"/>
    </xf>
    <xf numFmtId="0" fontId="15" fillId="13" borderId="36"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0" fillId="0" borderId="56" xfId="0" applyBorder="1"/>
    <xf numFmtId="0" fontId="0" fillId="0" borderId="57" xfId="0" applyBorder="1"/>
    <xf numFmtId="0" fontId="43" fillId="25" borderId="48" xfId="0" applyFont="1" applyFill="1" applyBorder="1" applyAlignment="1">
      <alignment horizontal="center" vertical="center" wrapText="1"/>
    </xf>
    <xf numFmtId="0" fontId="43" fillId="25" borderId="0" xfId="0" applyFont="1" applyFill="1" applyBorder="1" applyAlignment="1">
      <alignment horizontal="center" vertical="center" wrapText="1"/>
    </xf>
    <xf numFmtId="0" fontId="12" fillId="13" borderId="51"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13" borderId="52" xfId="0" applyFont="1" applyFill="1" applyBorder="1" applyAlignment="1">
      <alignment horizontal="center" vertical="center" wrapText="1"/>
    </xf>
    <xf numFmtId="0" fontId="12" fillId="13" borderId="41" xfId="0" applyFont="1" applyFill="1" applyBorder="1" applyAlignment="1">
      <alignment horizontal="center" vertical="center" wrapText="1"/>
    </xf>
    <xf numFmtId="0" fontId="12" fillId="13" borderId="36"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4" fillId="8" borderId="38"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xf>
    <xf numFmtId="3" fontId="11" fillId="17" borderId="3" xfId="0" applyNumberFormat="1" applyFont="1" applyFill="1" applyBorder="1" applyAlignment="1">
      <alignment horizontal="center" vertical="center" wrapText="1"/>
    </xf>
    <xf numFmtId="3" fontId="11" fillId="17" borderId="1" xfId="0" applyNumberFormat="1" applyFont="1" applyFill="1" applyBorder="1" applyAlignment="1">
      <alignment horizontal="center" vertical="center" wrapText="1"/>
    </xf>
    <xf numFmtId="3" fontId="10" fillId="17" borderId="1"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3" fontId="11" fillId="13" borderId="3" xfId="2" applyNumberFormat="1" applyFont="1" applyFill="1" applyBorder="1" applyAlignment="1">
      <alignment horizontal="center" vertical="center" wrapText="1"/>
    </xf>
    <xf numFmtId="3" fontId="11" fillId="13" borderId="1" xfId="2" applyNumberFormat="1" applyFont="1" applyFill="1" applyBorder="1" applyAlignment="1">
      <alignment horizontal="center" vertical="center" wrapText="1"/>
    </xf>
    <xf numFmtId="14" fontId="10" fillId="17" borderId="3" xfId="0" applyNumberFormat="1" applyFont="1" applyFill="1" applyBorder="1" applyAlignment="1">
      <alignment horizontal="center" vertical="center" wrapText="1"/>
    </xf>
    <xf numFmtId="14" fontId="10" fillId="17" borderId="1" xfId="0" applyNumberFormat="1" applyFont="1" applyFill="1" applyBorder="1" applyAlignment="1">
      <alignment horizontal="center" vertical="center" wrapText="1"/>
    </xf>
    <xf numFmtId="0" fontId="12" fillId="19" borderId="21" xfId="0" applyFont="1" applyFill="1" applyBorder="1" applyAlignment="1">
      <alignment horizontal="center" wrapText="1"/>
    </xf>
    <xf numFmtId="0" fontId="12" fillId="19" borderId="32" xfId="0" applyFont="1" applyFill="1" applyBorder="1" applyAlignment="1">
      <alignment horizontal="center" wrapText="1"/>
    </xf>
    <xf numFmtId="0" fontId="12" fillId="19" borderId="31" xfId="0" applyFont="1" applyFill="1" applyBorder="1" applyAlignment="1">
      <alignment horizontal="center" wrapText="1"/>
    </xf>
    <xf numFmtId="0" fontId="8" fillId="17" borderId="3" xfId="4" applyFont="1" applyFill="1" applyBorder="1" applyAlignment="1">
      <alignment horizontal="justify" vertical="center" wrapText="1"/>
    </xf>
    <xf numFmtId="0" fontId="8" fillId="17" borderId="1" xfId="4" applyFont="1" applyFill="1" applyBorder="1" applyAlignment="1">
      <alignment horizontal="justify" vertical="center" wrapText="1"/>
    </xf>
    <xf numFmtId="3" fontId="10" fillId="17" borderId="3" xfId="0" applyNumberFormat="1" applyFont="1" applyFill="1" applyBorder="1" applyAlignment="1">
      <alignment horizontal="center" vertical="center" wrapText="1"/>
    </xf>
    <xf numFmtId="0" fontId="11" fillId="17" borderId="13" xfId="4" applyFont="1" applyFill="1" applyBorder="1" applyAlignment="1">
      <alignment horizontal="justify" vertical="center" wrapText="1"/>
    </xf>
    <xf numFmtId="0" fontId="11" fillId="17" borderId="38" xfId="4" applyFont="1" applyFill="1" applyBorder="1" applyAlignment="1">
      <alignment horizontal="justify" vertical="center" wrapText="1"/>
    </xf>
    <xf numFmtId="0" fontId="11" fillId="17" borderId="1" xfId="4" applyFont="1" applyFill="1" applyBorder="1" applyAlignment="1">
      <alignment horizontal="justify" vertical="center" wrapText="1"/>
    </xf>
    <xf numFmtId="0" fontId="10" fillId="17" borderId="1" xfId="4" applyFont="1" applyFill="1" applyBorder="1" applyAlignment="1">
      <alignment horizontal="justify" vertical="center" wrapText="1"/>
    </xf>
    <xf numFmtId="3" fontId="8" fillId="17" borderId="1" xfId="2" applyNumberFormat="1" applyFont="1" applyFill="1" applyBorder="1" applyAlignment="1">
      <alignment horizontal="center" vertical="center" wrapText="1"/>
    </xf>
    <xf numFmtId="3" fontId="8" fillId="17" borderId="3" xfId="2" applyNumberFormat="1" applyFont="1" applyFill="1" applyBorder="1" applyAlignment="1">
      <alignment horizontal="center" vertical="center" wrapText="1"/>
    </xf>
    <xf numFmtId="0" fontId="8" fillId="13" borderId="1" xfId="0" applyFont="1" applyFill="1" applyBorder="1" applyAlignment="1">
      <alignment horizontal="justify" vertical="center" wrapText="1"/>
    </xf>
    <xf numFmtId="0" fontId="34" fillId="13" borderId="1" xfId="0" applyFont="1" applyFill="1" applyBorder="1" applyAlignment="1">
      <alignment horizontal="justify" vertical="center" wrapText="1"/>
    </xf>
    <xf numFmtId="1" fontId="8" fillId="13" borderId="1" xfId="0" applyNumberFormat="1" applyFont="1" applyFill="1" applyBorder="1" applyAlignment="1">
      <alignment horizontal="center" vertical="center" wrapText="1"/>
    </xf>
    <xf numFmtId="3" fontId="16" fillId="13" borderId="11" xfId="0" applyNumberFormat="1" applyFont="1" applyFill="1" applyBorder="1" applyAlignment="1">
      <alignment horizontal="center" vertical="center" wrapText="1"/>
    </xf>
    <xf numFmtId="3" fontId="16" fillId="13" borderId="10" xfId="0" applyNumberFormat="1" applyFont="1" applyFill="1" applyBorder="1" applyAlignment="1">
      <alignment horizontal="center" vertical="center" wrapText="1"/>
    </xf>
    <xf numFmtId="0" fontId="8" fillId="13" borderId="42" xfId="0" applyFont="1" applyFill="1" applyBorder="1" applyAlignment="1">
      <alignment horizontal="justify" vertical="center" wrapText="1"/>
    </xf>
    <xf numFmtId="0" fontId="8" fillId="13" borderId="54" xfId="0" applyFont="1" applyFill="1" applyBorder="1" applyAlignment="1">
      <alignment horizontal="justify" vertical="center" wrapText="1"/>
    </xf>
    <xf numFmtId="0" fontId="8" fillId="13" borderId="40" xfId="0" applyFont="1" applyFill="1" applyBorder="1" applyAlignment="1">
      <alignment horizontal="justify" vertical="center" wrapText="1"/>
    </xf>
    <xf numFmtId="3" fontId="10" fillId="13" borderId="11" xfId="0" applyNumberFormat="1" applyFont="1" applyFill="1" applyBorder="1" applyAlignment="1">
      <alignment horizontal="center" vertical="center" wrapText="1"/>
    </xf>
    <xf numFmtId="3" fontId="10" fillId="13" borderId="10" xfId="0" applyNumberFormat="1"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5" fillId="26" borderId="21" xfId="0" applyFont="1" applyFill="1" applyBorder="1" applyAlignment="1">
      <alignment horizontal="justify" vertical="center" wrapText="1"/>
    </xf>
    <xf numFmtId="0" fontId="15" fillId="26" borderId="32" xfId="0" applyFont="1" applyFill="1" applyBorder="1" applyAlignment="1">
      <alignment horizontal="justify" vertical="center" wrapText="1"/>
    </xf>
    <xf numFmtId="0" fontId="15" fillId="26" borderId="45" xfId="0" applyFont="1" applyFill="1" applyBorder="1" applyAlignment="1">
      <alignment horizontal="justify" vertical="center" wrapText="1"/>
    </xf>
    <xf numFmtId="3" fontId="8" fillId="13" borderId="1" xfId="0" applyNumberFormat="1" applyFont="1" applyFill="1" applyBorder="1" applyAlignment="1">
      <alignment horizontal="center" vertical="center" wrapText="1"/>
    </xf>
    <xf numFmtId="3" fontId="16" fillId="13" borderId="1" xfId="0" applyNumberFormat="1" applyFont="1" applyFill="1" applyBorder="1" applyAlignment="1">
      <alignment horizontal="center" vertical="center"/>
    </xf>
    <xf numFmtId="0" fontId="7" fillId="19" borderId="40" xfId="0" applyFont="1" applyFill="1" applyBorder="1" applyAlignment="1">
      <alignment horizontal="center" wrapText="1"/>
    </xf>
    <xf numFmtId="0" fontId="7" fillId="19" borderId="6" xfId="0" applyFont="1" applyFill="1" applyBorder="1" applyAlignment="1">
      <alignment horizontal="center" wrapText="1"/>
    </xf>
    <xf numFmtId="0" fontId="8" fillId="13" borderId="38" xfId="0" applyFont="1" applyFill="1" applyBorder="1" applyAlignment="1">
      <alignment horizontal="justify" vertical="center" wrapText="1"/>
    </xf>
    <xf numFmtId="0" fontId="12" fillId="8" borderId="38"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5" xfId="0" applyFont="1" applyFill="1" applyBorder="1" applyAlignment="1">
      <alignment horizontal="center" vertical="center"/>
    </xf>
    <xf numFmtId="0" fontId="7" fillId="10" borderId="34"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14" xfId="0" applyFont="1" applyFill="1" applyBorder="1" applyAlignment="1">
      <alignment horizontal="center" vertical="center"/>
    </xf>
    <xf numFmtId="49" fontId="16" fillId="23" borderId="3" xfId="0" applyNumberFormat="1" applyFont="1" applyFill="1" applyBorder="1" applyAlignment="1">
      <alignment horizontal="center" vertical="center" wrapText="1"/>
    </xf>
    <xf numFmtId="49" fontId="16" fillId="23" borderId="1" xfId="0" applyNumberFormat="1" applyFont="1" applyFill="1" applyBorder="1" applyAlignment="1">
      <alignment horizontal="center" vertical="center" wrapText="1"/>
    </xf>
    <xf numFmtId="49" fontId="16" fillId="23" borderId="11" xfId="0" applyNumberFormat="1" applyFont="1" applyFill="1" applyBorder="1" applyAlignment="1">
      <alignment horizontal="center" vertical="center" wrapText="1"/>
    </xf>
    <xf numFmtId="49" fontId="4" fillId="18" borderId="3" xfId="0" applyNumberFormat="1" applyFont="1" applyFill="1" applyBorder="1" applyAlignment="1">
      <alignment horizontal="center" vertical="center" wrapText="1"/>
    </xf>
    <xf numFmtId="49" fontId="4" fillId="18" borderId="1" xfId="0" applyNumberFormat="1" applyFont="1" applyFill="1" applyBorder="1" applyAlignment="1">
      <alignment horizontal="center" vertical="center" wrapText="1"/>
    </xf>
    <xf numFmtId="49" fontId="4" fillId="18" borderId="11" xfId="0" applyNumberFormat="1" applyFont="1" applyFill="1" applyBorder="1" applyAlignment="1">
      <alignment horizontal="center" vertical="center" wrapText="1"/>
    </xf>
    <xf numFmtId="0" fontId="5" fillId="18" borderId="28" xfId="0" applyFont="1" applyFill="1" applyBorder="1" applyAlignment="1">
      <alignment horizontal="center" vertical="center" wrapText="1"/>
    </xf>
    <xf numFmtId="0" fontId="5" fillId="18" borderId="24" xfId="0" applyFont="1" applyFill="1" applyBorder="1" applyAlignment="1">
      <alignment horizontal="center" vertical="center" wrapText="1"/>
    </xf>
    <xf numFmtId="0" fontId="5" fillId="18" borderId="27" xfId="0" applyFont="1" applyFill="1" applyBorder="1" applyAlignment="1">
      <alignment horizontal="center" vertical="center" wrapText="1"/>
    </xf>
    <xf numFmtId="0" fontId="43" fillId="25" borderId="21" xfId="0" applyFont="1" applyFill="1" applyBorder="1" applyAlignment="1">
      <alignment horizontal="center" vertical="center" wrapText="1"/>
    </xf>
    <xf numFmtId="0" fontId="43" fillId="25" borderId="32" xfId="0" applyFont="1" applyFill="1" applyBorder="1" applyAlignment="1">
      <alignment horizontal="center" vertical="center" wrapText="1"/>
    </xf>
    <xf numFmtId="0" fontId="43" fillId="25" borderId="45" xfId="0" applyFont="1" applyFill="1" applyBorder="1" applyAlignment="1">
      <alignment horizontal="center" vertical="center" wrapText="1"/>
    </xf>
    <xf numFmtId="3" fontId="16" fillId="13" borderId="1" xfId="0" applyNumberFormat="1" applyFont="1" applyFill="1" applyBorder="1" applyAlignment="1">
      <alignment horizontal="center" vertical="center" wrapText="1"/>
    </xf>
    <xf numFmtId="0" fontId="8" fillId="13" borderId="5" xfId="0" applyFont="1" applyFill="1" applyBorder="1" applyAlignment="1">
      <alignment horizontal="center" vertical="center" wrapText="1"/>
    </xf>
    <xf numFmtId="0" fontId="10" fillId="13" borderId="1" xfId="0" applyFont="1" applyFill="1" applyBorder="1" applyAlignment="1">
      <alignment horizontal="justify" vertical="center" wrapText="1"/>
    </xf>
    <xf numFmtId="3" fontId="5" fillId="13" borderId="1" xfId="2" applyNumberFormat="1" applyFont="1" applyFill="1" applyBorder="1" applyAlignment="1">
      <alignment horizontal="center" vertical="center" wrapText="1"/>
    </xf>
    <xf numFmtId="180" fontId="10" fillId="13" borderId="1" xfId="0" applyNumberFormat="1"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xf numFmtId="0" fontId="10" fillId="13" borderId="5" xfId="0" applyFont="1" applyFill="1" applyBorder="1" applyAlignment="1">
      <alignment horizontal="justify" vertical="center" wrapText="1"/>
    </xf>
    <xf numFmtId="174" fontId="8" fillId="13" borderId="1" xfId="2" applyNumberFormat="1" applyFont="1" applyFill="1" applyBorder="1" applyAlignment="1">
      <alignment horizontal="center" vertical="center" wrapText="1"/>
    </xf>
    <xf numFmtId="180" fontId="10" fillId="13" borderId="1" xfId="2" applyNumberFormat="1" applyFont="1" applyFill="1" applyBorder="1" applyAlignment="1">
      <alignment horizontal="center" vertical="center" wrapText="1"/>
    </xf>
    <xf numFmtId="3" fontId="2" fillId="13" borderId="1" xfId="0" applyNumberFormat="1" applyFont="1" applyFill="1" applyBorder="1" applyAlignment="1">
      <alignment horizontal="center" vertical="center" wrapText="1"/>
    </xf>
    <xf numFmtId="178" fontId="5" fillId="13" borderId="3" xfId="0" applyNumberFormat="1" applyFont="1" applyFill="1" applyBorder="1" applyAlignment="1">
      <alignment horizontal="center" vertical="center" wrapText="1"/>
    </xf>
    <xf numFmtId="178" fontId="5" fillId="13" borderId="1" xfId="0" applyNumberFormat="1" applyFont="1" applyFill="1" applyBorder="1" applyAlignment="1">
      <alignment horizontal="center" vertical="center" wrapText="1"/>
    </xf>
    <xf numFmtId="3" fontId="5" fillId="13" borderId="3" xfId="0" applyNumberFormat="1" applyFont="1" applyFill="1" applyBorder="1" applyAlignment="1">
      <alignment horizontal="center" vertical="center" wrapText="1"/>
    </xf>
    <xf numFmtId="3" fontId="5" fillId="13" borderId="1" xfId="0" applyNumberFormat="1" applyFont="1" applyFill="1" applyBorder="1" applyAlignment="1">
      <alignment horizontal="center" vertical="center" wrapText="1"/>
    </xf>
    <xf numFmtId="3" fontId="5" fillId="13" borderId="4" xfId="0" applyNumberFormat="1" applyFont="1" applyFill="1" applyBorder="1" applyAlignment="1">
      <alignment horizontal="center" vertical="center" wrapText="1"/>
    </xf>
    <xf numFmtId="3" fontId="5" fillId="13" borderId="5" xfId="0" applyNumberFormat="1"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38" xfId="0" applyFont="1" applyFill="1" applyBorder="1" applyAlignment="1">
      <alignment horizontal="center" vertical="center" wrapText="1"/>
    </xf>
    <xf numFmtId="3" fontId="16" fillId="13" borderId="3" xfId="2" applyNumberFormat="1" applyFont="1" applyFill="1" applyBorder="1" applyAlignment="1">
      <alignment horizontal="center" vertical="center" wrapText="1"/>
    </xf>
    <xf numFmtId="3" fontId="16" fillId="13" borderId="1" xfId="2" applyNumberFormat="1" applyFont="1" applyFill="1" applyBorder="1" applyAlignment="1">
      <alignment horizontal="center" vertical="center" wrapText="1"/>
    </xf>
    <xf numFmtId="49" fontId="4" fillId="13" borderId="3" xfId="0" applyNumberFormat="1" applyFont="1" applyFill="1" applyBorder="1" applyAlignment="1">
      <alignment horizontal="justify" vertical="center" wrapText="1"/>
    </xf>
    <xf numFmtId="49" fontId="4" fillId="13" borderId="1" xfId="0" applyNumberFormat="1" applyFont="1" applyFill="1" applyBorder="1" applyAlignment="1">
      <alignment horizontal="justify" vertical="center" wrapText="1"/>
    </xf>
    <xf numFmtId="3" fontId="9" fillId="13" borderId="1" xfId="0" applyNumberFormat="1" applyFont="1" applyFill="1" applyBorder="1" applyAlignment="1">
      <alignment horizontal="center" vertical="center" wrapText="1"/>
    </xf>
    <xf numFmtId="3" fontId="6" fillId="14" borderId="5" xfId="4" applyNumberFormat="1" applyFont="1" applyFill="1" applyBorder="1" applyAlignment="1">
      <alignment horizontal="center" vertical="center" wrapText="1"/>
    </xf>
    <xf numFmtId="3" fontId="6" fillId="14" borderId="14" xfId="4" applyNumberFormat="1" applyFont="1" applyFill="1" applyBorder="1" applyAlignment="1">
      <alignment horizontal="center" vertical="center" wrapText="1"/>
    </xf>
    <xf numFmtId="0" fontId="11" fillId="0" borderId="38" xfId="0" applyFont="1" applyFill="1" applyBorder="1" applyAlignment="1">
      <alignment horizontal="justify" vertical="center" wrapText="1"/>
    </xf>
    <xf numFmtId="0" fontId="11" fillId="0" borderId="42" xfId="0" applyFont="1" applyFill="1" applyBorder="1" applyAlignment="1">
      <alignment horizontal="justify" vertical="center" wrapText="1"/>
    </xf>
    <xf numFmtId="3" fontId="11" fillId="0" borderId="46"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2" fillId="13" borderId="46" xfId="0" applyFont="1" applyFill="1" applyBorder="1" applyAlignment="1">
      <alignment horizontal="justify" vertical="center" wrapText="1"/>
    </xf>
    <xf numFmtId="0" fontId="0" fillId="0" borderId="18" xfId="0" applyBorder="1" applyAlignment="1">
      <alignment horizontal="justify" vertical="center"/>
    </xf>
    <xf numFmtId="0" fontId="0" fillId="0" borderId="6" xfId="0" applyBorder="1" applyAlignment="1">
      <alignment horizontal="justify" vertical="center"/>
    </xf>
    <xf numFmtId="0" fontId="10" fillId="14" borderId="53" xfId="4" applyFont="1" applyFill="1" applyBorder="1" applyAlignment="1">
      <alignment horizontal="justify" vertical="center" wrapText="1"/>
    </xf>
    <xf numFmtId="0" fontId="10" fillId="14" borderId="54" xfId="4" applyFont="1" applyFill="1" applyBorder="1" applyAlignment="1">
      <alignment horizontal="justify" vertical="center" wrapText="1"/>
    </xf>
    <xf numFmtId="0" fontId="10" fillId="14" borderId="40" xfId="4" applyFont="1" applyFill="1" applyBorder="1" applyAlignment="1">
      <alignment horizontal="justify" vertical="center" wrapText="1"/>
    </xf>
    <xf numFmtId="3" fontId="6" fillId="14" borderId="3" xfId="4" applyNumberFormat="1" applyFont="1" applyFill="1" applyBorder="1" applyAlignment="1">
      <alignment horizontal="center" vertical="center" wrapText="1"/>
    </xf>
    <xf numFmtId="3" fontId="6" fillId="14" borderId="1" xfId="4" applyNumberFormat="1" applyFont="1" applyFill="1" applyBorder="1" applyAlignment="1">
      <alignment horizontal="center" vertical="center" wrapText="1"/>
    </xf>
    <xf numFmtId="0" fontId="4" fillId="19" borderId="21" xfId="0" applyFont="1" applyFill="1" applyBorder="1" applyAlignment="1">
      <alignment horizontal="center" wrapText="1"/>
    </xf>
    <xf numFmtId="0" fontId="4" fillId="19" borderId="32" xfId="0" applyFont="1" applyFill="1" applyBorder="1" applyAlignment="1">
      <alignment horizontal="center" wrapText="1"/>
    </xf>
    <xf numFmtId="0" fontId="4" fillId="19" borderId="31" xfId="0" applyFont="1" applyFill="1" applyBorder="1" applyAlignment="1">
      <alignment horizontal="center" wrapText="1"/>
    </xf>
    <xf numFmtId="3" fontId="11" fillId="13" borderId="46" xfId="0" applyNumberFormat="1" applyFont="1" applyFill="1" applyBorder="1" applyAlignment="1">
      <alignment horizontal="center" vertical="center"/>
    </xf>
    <xf numFmtId="3" fontId="11" fillId="13" borderId="18" xfId="0" applyNumberFormat="1" applyFont="1" applyFill="1" applyBorder="1" applyAlignment="1">
      <alignment horizontal="center" vertical="center"/>
    </xf>
    <xf numFmtId="14" fontId="6" fillId="13" borderId="46" xfId="0" applyNumberFormat="1" applyFont="1" applyFill="1" applyBorder="1" applyAlignment="1">
      <alignment horizontal="center" vertical="center" wrapText="1"/>
    </xf>
    <xf numFmtId="14" fontId="6" fillId="13" borderId="18" xfId="0" applyNumberFormat="1" applyFont="1" applyFill="1" applyBorder="1" applyAlignment="1">
      <alignment horizontal="center" vertical="center" wrapText="1"/>
    </xf>
    <xf numFmtId="3" fontId="6" fillId="13" borderId="46" xfId="0" applyNumberFormat="1" applyFont="1" applyFill="1" applyBorder="1" applyAlignment="1">
      <alignment horizontal="center" vertical="center" wrapText="1"/>
    </xf>
    <xf numFmtId="3" fontId="6" fillId="13" borderId="18" xfId="0" applyNumberFormat="1" applyFont="1" applyFill="1" applyBorder="1" applyAlignment="1">
      <alignment horizontal="center" vertical="center" wrapText="1"/>
    </xf>
    <xf numFmtId="0" fontId="6" fillId="14" borderId="1" xfId="4" applyFont="1" applyFill="1" applyBorder="1" applyAlignment="1">
      <alignment horizontal="justify" vertical="center" wrapText="1"/>
    </xf>
    <xf numFmtId="0" fontId="6" fillId="14" borderId="2" xfId="4" applyFont="1" applyFill="1" applyBorder="1" applyAlignment="1">
      <alignment horizontal="justify" vertical="center" wrapText="1"/>
    </xf>
    <xf numFmtId="0" fontId="2" fillId="14" borderId="1" xfId="4" applyFont="1" applyFill="1" applyBorder="1" applyAlignment="1">
      <alignment horizontal="justify" vertical="center" wrapText="1"/>
    </xf>
    <xf numFmtId="3" fontId="6" fillId="14" borderId="2" xfId="4" applyNumberFormat="1" applyFont="1" applyFill="1" applyBorder="1" applyAlignment="1">
      <alignment horizontal="center" vertical="center" wrapText="1"/>
    </xf>
    <xf numFmtId="3" fontId="6" fillId="14" borderId="11" xfId="4" applyNumberFormat="1" applyFont="1" applyFill="1" applyBorder="1" applyAlignment="1">
      <alignment horizontal="center" vertical="center" wrapText="1"/>
    </xf>
    <xf numFmtId="3" fontId="6" fillId="14" borderId="18" xfId="4" applyNumberFormat="1" applyFont="1" applyFill="1" applyBorder="1" applyAlignment="1">
      <alignment horizontal="center" vertical="center" wrapText="1"/>
    </xf>
    <xf numFmtId="3" fontId="6" fillId="14" borderId="6" xfId="4" applyNumberFormat="1" applyFont="1" applyFill="1" applyBorder="1" applyAlignment="1">
      <alignment horizontal="center" vertical="center" wrapText="1"/>
    </xf>
    <xf numFmtId="180" fontId="6" fillId="14" borderId="1" xfId="4" applyNumberFormat="1" applyFont="1" applyFill="1" applyBorder="1" applyAlignment="1">
      <alignment horizontal="right" vertical="center" wrapText="1"/>
    </xf>
    <xf numFmtId="180" fontId="6" fillId="14" borderId="2" xfId="4" applyNumberFormat="1" applyFont="1" applyFill="1" applyBorder="1" applyAlignment="1">
      <alignment horizontal="right" vertical="center" wrapText="1"/>
    </xf>
    <xf numFmtId="14" fontId="6" fillId="14" borderId="1" xfId="4" applyNumberFormat="1" applyFont="1" applyFill="1" applyBorder="1" applyAlignment="1">
      <alignment horizontal="center" vertical="center" wrapText="1"/>
    </xf>
    <xf numFmtId="14" fontId="6" fillId="14" borderId="2" xfId="4" applyNumberFormat="1" applyFont="1" applyFill="1" applyBorder="1" applyAlignment="1">
      <alignment horizontal="center" vertical="center" wrapText="1"/>
    </xf>
    <xf numFmtId="3" fontId="6" fillId="14" borderId="10" xfId="4" applyNumberFormat="1" applyFont="1" applyFill="1" applyBorder="1" applyAlignment="1">
      <alignment horizontal="center" vertical="center" wrapText="1"/>
    </xf>
    <xf numFmtId="0" fontId="6" fillId="14" borderId="5" xfId="4" applyFont="1" applyFill="1" applyBorder="1" applyAlignment="1">
      <alignment horizontal="justify" vertical="center" wrapText="1"/>
    </xf>
    <xf numFmtId="3" fontId="6" fillId="14" borderId="4" xfId="4" applyNumberFormat="1" applyFont="1" applyFill="1" applyBorder="1" applyAlignment="1">
      <alignment horizontal="justify" vertical="center" wrapText="1"/>
    </xf>
    <xf numFmtId="3" fontId="6" fillId="14" borderId="5" xfId="4" applyNumberFormat="1" applyFont="1" applyFill="1" applyBorder="1" applyAlignment="1">
      <alignment horizontal="justify" vertical="center" wrapText="1"/>
    </xf>
    <xf numFmtId="3" fontId="6" fillId="14" borderId="1" xfId="4" applyNumberFormat="1" applyFont="1" applyFill="1" applyBorder="1" applyAlignment="1">
      <alignment horizontal="right" vertical="center" wrapText="1"/>
    </xf>
    <xf numFmtId="0" fontId="2" fillId="14" borderId="3" xfId="4" applyFont="1" applyFill="1" applyBorder="1" applyAlignment="1">
      <alignment horizontal="justify" vertical="center" wrapText="1"/>
    </xf>
    <xf numFmtId="0" fontId="17" fillId="14" borderId="1" xfId="4"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6" fillId="14" borderId="3" xfId="4" applyNumberFormat="1" applyFont="1" applyFill="1" applyBorder="1" applyAlignment="1">
      <alignment horizontal="right" vertical="center" wrapText="1"/>
    </xf>
    <xf numFmtId="180" fontId="6" fillId="14" borderId="3" xfId="4" applyNumberFormat="1" applyFont="1" applyFill="1" applyBorder="1" applyAlignment="1">
      <alignment horizontal="right" vertical="center" wrapText="1"/>
    </xf>
    <xf numFmtId="3" fontId="6" fillId="0" borderId="11"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180" fontId="6" fillId="0" borderId="11" xfId="0" applyNumberFormat="1" applyFont="1" applyFill="1" applyBorder="1" applyAlignment="1">
      <alignment horizontal="right" vertical="center" wrapText="1"/>
    </xf>
    <xf numFmtId="180" fontId="6" fillId="0" borderId="10" xfId="0" applyNumberFormat="1" applyFont="1" applyFill="1" applyBorder="1" applyAlignment="1">
      <alignment horizontal="right" vertical="center" wrapText="1"/>
    </xf>
    <xf numFmtId="3" fontId="6" fillId="0" borderId="12" xfId="0" applyNumberFormat="1" applyFont="1" applyFill="1" applyBorder="1" applyAlignment="1">
      <alignment horizontal="center" vertical="center" wrapText="1"/>
    </xf>
    <xf numFmtId="3" fontId="6" fillId="0" borderId="43" xfId="0" applyNumberFormat="1" applyFont="1" applyFill="1" applyBorder="1" applyAlignment="1">
      <alignment horizontal="center" vertical="center" wrapText="1"/>
    </xf>
    <xf numFmtId="0" fontId="11" fillId="0" borderId="11" xfId="0" applyFont="1" applyFill="1" applyBorder="1" applyAlignment="1">
      <alignment horizontal="justify" vertical="center" wrapText="1"/>
    </xf>
    <xf numFmtId="0" fontId="11" fillId="0" borderId="18" xfId="0" applyFont="1" applyFill="1" applyBorder="1" applyAlignment="1">
      <alignment horizontal="justify" vertical="center" wrapText="1"/>
    </xf>
    <xf numFmtId="0" fontId="11" fillId="0" borderId="6" xfId="0" applyFont="1" applyFill="1" applyBorder="1" applyAlignment="1">
      <alignment horizontal="justify" vertical="center" wrapText="1"/>
    </xf>
    <xf numFmtId="3" fontId="6" fillId="0" borderId="18"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180" fontId="6" fillId="0" borderId="18" xfId="0" applyNumberFormat="1" applyFont="1" applyFill="1" applyBorder="1" applyAlignment="1">
      <alignment horizontal="right" vertical="center" wrapText="1"/>
    </xf>
    <xf numFmtId="180" fontId="6" fillId="0" borderId="6" xfId="0" applyNumberFormat="1" applyFont="1" applyFill="1" applyBorder="1" applyAlignment="1">
      <alignment horizontal="right" vertical="center" wrapText="1"/>
    </xf>
    <xf numFmtId="0" fontId="11" fillId="0" borderId="18" xfId="0" applyFont="1" applyFill="1" applyBorder="1" applyAlignment="1">
      <alignment horizontal="center" vertical="center" wrapText="1"/>
    </xf>
    <xf numFmtId="0" fontId="11" fillId="0" borderId="6" xfId="0" applyFont="1" applyFill="1" applyBorder="1" applyAlignment="1">
      <alignment horizontal="center" vertical="center" wrapText="1"/>
    </xf>
    <xf numFmtId="3" fontId="6" fillId="0" borderId="44"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1" fontId="19" fillId="2" borderId="51" xfId="0" applyNumberFormat="1" applyFont="1" applyFill="1" applyBorder="1" applyAlignment="1">
      <alignment horizontal="center" vertical="center" wrapText="1"/>
    </xf>
    <xf numFmtId="1" fontId="19" fillId="2" borderId="30" xfId="0" applyNumberFormat="1" applyFont="1" applyFill="1" applyBorder="1" applyAlignment="1">
      <alignment horizontal="center" vertical="center" wrapText="1"/>
    </xf>
    <xf numFmtId="1" fontId="19" fillId="2" borderId="52" xfId="0" applyNumberFormat="1" applyFont="1" applyFill="1" applyBorder="1" applyAlignment="1">
      <alignment horizontal="center" vertical="center" wrapText="1"/>
    </xf>
    <xf numFmtId="1" fontId="19" fillId="2" borderId="41" xfId="0" applyNumberFormat="1" applyFont="1" applyFill="1" applyBorder="1" applyAlignment="1">
      <alignment horizontal="center" vertical="center" wrapText="1"/>
    </xf>
    <xf numFmtId="1" fontId="19" fillId="2" borderId="36" xfId="0" applyNumberFormat="1" applyFont="1" applyFill="1" applyBorder="1" applyAlignment="1">
      <alignment horizontal="center" vertical="center" wrapText="1"/>
    </xf>
    <xf numFmtId="1" fontId="19" fillId="2" borderId="9" xfId="0" applyNumberFormat="1" applyFont="1" applyFill="1" applyBorder="1" applyAlignment="1">
      <alignment horizontal="center" vertical="center" wrapText="1"/>
    </xf>
    <xf numFmtId="1" fontId="18" fillId="9" borderId="36" xfId="0" applyNumberFormat="1" applyFont="1" applyFill="1" applyBorder="1" applyAlignment="1">
      <alignment horizontal="center"/>
    </xf>
    <xf numFmtId="1" fontId="18" fillId="9" borderId="9" xfId="0" applyNumberFormat="1" applyFont="1" applyFill="1" applyBorder="1" applyAlignment="1">
      <alignment horizontal="center"/>
    </xf>
    <xf numFmtId="0" fontId="11" fillId="0" borderId="13" xfId="0" applyFont="1" applyFill="1" applyBorder="1" applyAlignment="1">
      <alignment horizontal="justify" vertical="center" wrapText="1"/>
    </xf>
    <xf numFmtId="0" fontId="11" fillId="0" borderId="34" xfId="0" applyFont="1" applyFill="1" applyBorder="1" applyAlignment="1">
      <alignment horizontal="justify" vertical="center" wrapText="1"/>
    </xf>
    <xf numFmtId="3" fontId="11" fillId="0" borderId="6"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3" fontId="14" fillId="7" borderId="3" xfId="0" applyNumberFormat="1" applyFont="1" applyFill="1" applyBorder="1" applyAlignment="1">
      <alignment horizontal="center" vertical="center" wrapText="1"/>
    </xf>
    <xf numFmtId="3" fontId="14" fillId="7" borderId="1" xfId="0" applyNumberFormat="1" applyFont="1" applyFill="1" applyBorder="1" applyAlignment="1">
      <alignment horizontal="center" vertical="center" wrapText="1"/>
    </xf>
    <xf numFmtId="3" fontId="14" fillId="7" borderId="11" xfId="0" applyNumberFormat="1"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1" fillId="24" borderId="16" xfId="0" applyFont="1" applyFill="1" applyBorder="1" applyAlignment="1">
      <alignment horizontal="center" vertical="center" wrapText="1"/>
    </xf>
    <xf numFmtId="0" fontId="41" fillId="24" borderId="39" xfId="0" applyFont="1" applyFill="1" applyBorder="1" applyAlignment="1">
      <alignment horizontal="center" vertical="center" wrapText="1"/>
    </xf>
    <xf numFmtId="0" fontId="42" fillId="13" borderId="55"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43" xfId="0" applyFont="1" applyFill="1" applyBorder="1" applyAlignment="1">
      <alignment horizontal="center" vertical="center" wrapText="1"/>
    </xf>
    <xf numFmtId="0" fontId="42" fillId="13" borderId="34" xfId="0" applyFont="1" applyFill="1" applyBorder="1" applyAlignment="1">
      <alignment horizontal="center" vertical="center" wrapText="1"/>
    </xf>
    <xf numFmtId="0" fontId="42" fillId="13" borderId="2" xfId="0" applyFont="1" applyFill="1" applyBorder="1" applyAlignment="1">
      <alignment horizontal="center" vertical="center" wrapText="1"/>
    </xf>
    <xf numFmtId="0" fontId="42" fillId="13" borderId="14" xfId="0" applyFont="1" applyFill="1" applyBorder="1" applyAlignment="1">
      <alignment horizontal="center" vertical="center" wrapText="1"/>
    </xf>
    <xf numFmtId="0" fontId="4" fillId="15" borderId="41" xfId="0" applyFont="1" applyFill="1" applyBorder="1" applyAlignment="1">
      <alignment horizontal="center" wrapText="1"/>
    </xf>
    <xf numFmtId="0" fontId="4" fillId="15" borderId="36" xfId="0" applyFont="1" applyFill="1" applyBorder="1" applyAlignment="1">
      <alignment horizontal="center" wrapText="1"/>
    </xf>
    <xf numFmtId="0" fontId="4" fillId="15" borderId="35" xfId="0" applyFont="1" applyFill="1" applyBorder="1" applyAlignment="1">
      <alignment horizontal="center" wrapText="1"/>
    </xf>
    <xf numFmtId="0" fontId="5" fillId="8" borderId="13"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6" fillId="20" borderId="38" xfId="0" applyFont="1" applyFill="1" applyBorder="1" applyAlignment="1">
      <alignment horizontal="justify" vertical="center" wrapText="1"/>
    </xf>
    <xf numFmtId="0" fontId="6" fillId="20" borderId="34" xfId="0" applyFont="1" applyFill="1" applyBorder="1" applyAlignment="1">
      <alignment horizontal="justify" vertical="center" wrapText="1"/>
    </xf>
    <xf numFmtId="0" fontId="6" fillId="20" borderId="1" xfId="0" applyFont="1" applyFill="1" applyBorder="1" applyAlignment="1">
      <alignment horizontal="justify" vertical="center" wrapText="1"/>
    </xf>
    <xf numFmtId="0" fontId="6" fillId="20" borderId="2" xfId="0" applyFont="1" applyFill="1" applyBorder="1" applyAlignment="1">
      <alignment horizontal="justify" vertical="center" wrapText="1"/>
    </xf>
    <xf numFmtId="0" fontId="2" fillId="20" borderId="1" xfId="0" applyFont="1" applyFill="1" applyBorder="1" applyAlignment="1">
      <alignment horizontal="justify" vertical="center" wrapText="1"/>
    </xf>
    <xf numFmtId="3" fontId="10" fillId="20" borderId="1" xfId="0" applyNumberFormat="1" applyFont="1" applyFill="1" applyBorder="1" applyAlignment="1">
      <alignment horizontal="center" vertical="center"/>
    </xf>
    <xf numFmtId="3" fontId="10" fillId="20" borderId="2" xfId="0" applyNumberFormat="1" applyFont="1" applyFill="1" applyBorder="1" applyAlignment="1">
      <alignment horizontal="center" vertical="center"/>
    </xf>
    <xf numFmtId="166" fontId="6" fillId="20" borderId="1" xfId="1" applyNumberFormat="1" applyFont="1" applyFill="1" applyBorder="1" applyAlignment="1">
      <alignment horizontal="center" vertical="center" wrapText="1"/>
    </xf>
    <xf numFmtId="166" fontId="6" fillId="20" borderId="2" xfId="1" applyNumberFormat="1" applyFont="1" applyFill="1" applyBorder="1" applyAlignment="1">
      <alignment horizontal="center" vertical="center" wrapText="1"/>
    </xf>
    <xf numFmtId="173" fontId="11" fillId="14" borderId="46" xfId="2" applyNumberFormat="1" applyFont="1" applyFill="1" applyBorder="1" applyAlignment="1">
      <alignment horizontal="justify" vertical="center" wrapText="1"/>
    </xf>
    <xf numFmtId="173" fontId="11" fillId="14" borderId="18" xfId="2" applyNumberFormat="1" applyFont="1" applyFill="1" applyBorder="1" applyAlignment="1">
      <alignment horizontal="justify" vertical="center" wrapText="1"/>
    </xf>
    <xf numFmtId="173" fontId="11" fillId="14" borderId="10" xfId="2" applyNumberFormat="1" applyFont="1" applyFill="1" applyBorder="1" applyAlignment="1">
      <alignment horizontal="justify" vertical="center" wrapText="1"/>
    </xf>
    <xf numFmtId="173" fontId="10" fillId="14" borderId="46" xfId="2" applyNumberFormat="1" applyFont="1" applyFill="1" applyBorder="1" applyAlignment="1">
      <alignment horizontal="center" vertical="center" wrapText="1"/>
    </xf>
    <xf numFmtId="173" fontId="10" fillId="14" borderId="18" xfId="2" applyNumberFormat="1" applyFont="1" applyFill="1" applyBorder="1" applyAlignment="1">
      <alignment horizontal="center" vertical="center" wrapText="1"/>
    </xf>
    <xf numFmtId="173" fontId="10" fillId="14" borderId="10" xfId="2" applyNumberFormat="1" applyFont="1" applyFill="1" applyBorder="1" applyAlignment="1">
      <alignment horizontal="center" vertical="center" wrapText="1"/>
    </xf>
    <xf numFmtId="180" fontId="10" fillId="0" borderId="1" xfId="1" applyNumberFormat="1" applyFont="1" applyFill="1" applyBorder="1" applyAlignment="1">
      <alignment horizontal="justify" vertical="center" wrapText="1"/>
    </xf>
    <xf numFmtId="173" fontId="10" fillId="0" borderId="5" xfId="1" applyNumberFormat="1" applyFont="1" applyFill="1" applyBorder="1" applyAlignment="1">
      <alignment horizontal="justify" vertical="center" wrapText="1"/>
    </xf>
    <xf numFmtId="173" fontId="11" fillId="0" borderId="3" xfId="1" applyNumberFormat="1" applyFont="1" applyFill="1" applyBorder="1" applyAlignment="1">
      <alignment horizontal="center" vertical="center" wrapText="1"/>
    </xf>
    <xf numFmtId="173" fontId="11" fillId="0" borderId="1" xfId="1" applyNumberFormat="1" applyFont="1" applyFill="1" applyBorder="1" applyAlignment="1">
      <alignment horizontal="center" vertical="center" wrapText="1"/>
    </xf>
    <xf numFmtId="173" fontId="10" fillId="0" borderId="4" xfId="1" applyNumberFormat="1" applyFont="1" applyFill="1" applyBorder="1" applyAlignment="1">
      <alignment horizontal="justify" vertical="center" wrapText="1"/>
    </xf>
    <xf numFmtId="173" fontId="10" fillId="0" borderId="1" xfId="1" applyNumberFormat="1" applyFont="1" applyFill="1" applyBorder="1" applyAlignment="1">
      <alignment horizontal="justify" vertical="center" wrapText="1"/>
    </xf>
    <xf numFmtId="180" fontId="10" fillId="0" borderId="3" xfId="1" applyNumberFormat="1" applyFont="1" applyFill="1" applyBorder="1" applyAlignment="1">
      <alignment horizontal="justify" vertical="center" wrapText="1"/>
    </xf>
    <xf numFmtId="173" fontId="10" fillId="0" borderId="3" xfId="1" applyNumberFormat="1" applyFont="1" applyFill="1" applyBorder="1" applyAlignment="1">
      <alignment horizontal="justify" vertical="center" wrapText="1"/>
    </xf>
    <xf numFmtId="180" fontId="6" fillId="14" borderId="46" xfId="2" applyNumberFormat="1" applyFont="1" applyFill="1" applyBorder="1" applyAlignment="1">
      <alignment horizontal="center" vertical="center" wrapText="1"/>
    </xf>
    <xf numFmtId="180" fontId="6" fillId="14" borderId="10" xfId="2" applyNumberFormat="1" applyFont="1" applyFill="1" applyBorder="1" applyAlignment="1">
      <alignment horizontal="center" vertical="center" wrapText="1"/>
    </xf>
    <xf numFmtId="180" fontId="6" fillId="14" borderId="46" xfId="0" applyNumberFormat="1" applyFont="1" applyFill="1" applyBorder="1" applyAlignment="1">
      <alignment horizontal="center" vertical="center" wrapText="1"/>
    </xf>
    <xf numFmtId="180" fontId="6" fillId="14" borderId="10" xfId="0" applyNumberFormat="1" applyFont="1" applyFill="1" applyBorder="1" applyAlignment="1">
      <alignment horizontal="center" vertical="center" wrapText="1"/>
    </xf>
    <xf numFmtId="0" fontId="10" fillId="14" borderId="46" xfId="0"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23" fillId="11" borderId="15" xfId="0" applyFont="1" applyFill="1" applyBorder="1" applyAlignment="1">
      <alignment horizontal="center" vertical="center" wrapText="1"/>
    </xf>
    <xf numFmtId="0" fontId="23" fillId="11" borderId="16"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5" fillId="8" borderId="34" xfId="0" applyFont="1" applyFill="1" applyBorder="1" applyAlignment="1">
      <alignment horizontal="center" vertical="center" wrapText="1"/>
    </xf>
    <xf numFmtId="49" fontId="14" fillId="23" borderId="2" xfId="0" applyNumberFormat="1" applyFont="1" applyFill="1" applyBorder="1" applyAlignment="1">
      <alignment horizontal="center" vertical="center" wrapText="1"/>
    </xf>
    <xf numFmtId="166" fontId="13" fillId="7" borderId="3" xfId="2" applyNumberFormat="1" applyFont="1" applyFill="1" applyBorder="1" applyAlignment="1">
      <alignment horizontal="center" vertical="center" wrapText="1"/>
    </xf>
    <xf numFmtId="166" fontId="13" fillId="7" borderId="1" xfId="2" applyNumberFormat="1" applyFont="1" applyFill="1" applyBorder="1" applyAlignment="1">
      <alignment horizontal="center" vertical="center" wrapText="1"/>
    </xf>
    <xf numFmtId="166" fontId="13" fillId="7" borderId="2" xfId="2" applyNumberFormat="1" applyFont="1" applyFill="1" applyBorder="1" applyAlignment="1">
      <alignment horizontal="center" vertical="center" wrapText="1"/>
    </xf>
    <xf numFmtId="166" fontId="10" fillId="14" borderId="46" xfId="2" applyNumberFormat="1" applyFont="1" applyFill="1" applyBorder="1" applyAlignment="1">
      <alignment horizontal="center" vertical="center" wrapText="1"/>
    </xf>
    <xf numFmtId="166" fontId="10" fillId="14" borderId="10" xfId="2" applyNumberFormat="1" applyFont="1" applyFill="1" applyBorder="1" applyAlignment="1">
      <alignment horizontal="center" vertical="center" wrapText="1"/>
    </xf>
    <xf numFmtId="0" fontId="4" fillId="19" borderId="40" xfId="0" applyFont="1" applyFill="1" applyBorder="1" applyAlignment="1">
      <alignment horizontal="center" wrapText="1"/>
    </xf>
    <xf numFmtId="0" fontId="4" fillId="19" borderId="6" xfId="0" applyFont="1" applyFill="1" applyBorder="1" applyAlignment="1">
      <alignment horizontal="center" wrapText="1"/>
    </xf>
    <xf numFmtId="0" fontId="11" fillId="14" borderId="53" xfId="0" applyFont="1" applyFill="1" applyBorder="1" applyAlignment="1">
      <alignment horizontal="justify" vertical="center" wrapText="1"/>
    </xf>
    <xf numFmtId="0" fontId="11" fillId="14" borderId="54" xfId="0" applyFont="1" applyFill="1" applyBorder="1" applyAlignment="1">
      <alignment horizontal="justify" vertical="center" wrapText="1"/>
    </xf>
    <xf numFmtId="0" fontId="11" fillId="14" borderId="40" xfId="0" applyFont="1" applyFill="1" applyBorder="1" applyAlignment="1">
      <alignment horizontal="justify" vertical="center" wrapText="1"/>
    </xf>
    <xf numFmtId="49" fontId="11" fillId="14" borderId="46" xfId="2" applyNumberFormat="1" applyFont="1" applyFill="1" applyBorder="1" applyAlignment="1">
      <alignment horizontal="justify" vertical="center" wrapText="1"/>
    </xf>
    <xf numFmtId="49" fontId="11" fillId="14" borderId="18" xfId="2" applyNumberFormat="1" applyFont="1" applyFill="1" applyBorder="1" applyAlignment="1">
      <alignment horizontal="justify" vertical="center" wrapText="1"/>
    </xf>
    <xf numFmtId="49" fontId="11" fillId="14" borderId="10" xfId="2" applyNumberFormat="1" applyFont="1" applyFill="1" applyBorder="1" applyAlignment="1">
      <alignment horizontal="justify" vertical="center" wrapText="1"/>
    </xf>
    <xf numFmtId="166" fontId="6" fillId="0" borderId="3" xfId="1"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166" fontId="6"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justify" vertical="center" wrapText="1"/>
    </xf>
    <xf numFmtId="49" fontId="6" fillId="0" borderId="1" xfId="1" applyNumberFormat="1" applyFont="1" applyFill="1" applyBorder="1" applyAlignment="1">
      <alignment horizontal="justify" vertical="center" wrapText="1"/>
    </xf>
    <xf numFmtId="0" fontId="6" fillId="14" borderId="3" xfId="0" applyFont="1" applyFill="1" applyBorder="1" applyAlignment="1">
      <alignment horizontal="justify" vertical="center" wrapText="1"/>
    </xf>
    <xf numFmtId="0" fontId="6" fillId="14" borderId="1" xfId="0" applyFont="1" applyFill="1" applyBorder="1" applyAlignment="1">
      <alignment horizontal="justify" vertical="center" wrapText="1"/>
    </xf>
    <xf numFmtId="166" fontId="6" fillId="14" borderId="46" xfId="2" applyNumberFormat="1" applyFont="1" applyFill="1" applyBorder="1" applyAlignment="1">
      <alignment vertical="center" wrapText="1"/>
    </xf>
    <xf numFmtId="166" fontId="6" fillId="14" borderId="18" xfId="2" applyNumberFormat="1" applyFont="1" applyFill="1" applyBorder="1" applyAlignment="1">
      <alignment vertical="center" wrapText="1"/>
    </xf>
    <xf numFmtId="166" fontId="6" fillId="14" borderId="6" xfId="2" applyNumberFormat="1" applyFont="1" applyFill="1" applyBorder="1" applyAlignment="1">
      <alignment vertical="center" wrapText="1"/>
    </xf>
    <xf numFmtId="0" fontId="6" fillId="0" borderId="1" xfId="0" applyFont="1" applyFill="1" applyBorder="1" applyAlignment="1">
      <alignment horizontal="center" vertical="center" wrapText="1"/>
    </xf>
    <xf numFmtId="0" fontId="2" fillId="0" borderId="11" xfId="0" applyFont="1" applyBorder="1" applyAlignment="1">
      <alignment horizontal="justify" vertical="center" wrapText="1"/>
    </xf>
    <xf numFmtId="0" fontId="2" fillId="0" borderId="10" xfId="0" applyFont="1" applyBorder="1" applyAlignment="1">
      <alignment horizontal="justify" vertical="center" wrapText="1"/>
    </xf>
    <xf numFmtId="173" fontId="6" fillId="0" borderId="1" xfId="1" applyNumberFormat="1" applyFont="1" applyFill="1" applyBorder="1" applyAlignment="1">
      <alignment horizontal="justify" vertical="center" wrapText="1"/>
    </xf>
    <xf numFmtId="0" fontId="5" fillId="18" borderId="14" xfId="0" applyFont="1" applyFill="1" applyBorder="1" applyAlignment="1">
      <alignment horizontal="center" vertical="center" wrapText="1"/>
    </xf>
    <xf numFmtId="49" fontId="14" fillId="18" borderId="2" xfId="0" applyNumberFormat="1" applyFont="1" applyFill="1" applyBorder="1" applyAlignment="1">
      <alignment horizontal="center" vertical="center" wrapText="1"/>
    </xf>
    <xf numFmtId="49" fontId="5" fillId="18" borderId="2" xfId="0" applyNumberFormat="1"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0" borderId="34"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14" xfId="0" applyFont="1" applyFill="1" applyBorder="1" applyAlignment="1">
      <alignment horizontal="center" vertical="center"/>
    </xf>
    <xf numFmtId="0" fontId="44" fillId="25" borderId="48" xfId="0" applyFont="1" applyFill="1" applyBorder="1" applyAlignment="1">
      <alignment horizontal="center" vertical="center" wrapText="1"/>
    </xf>
    <xf numFmtId="0" fontId="44" fillId="25" borderId="0" xfId="0" applyFont="1" applyFill="1" applyBorder="1" applyAlignment="1">
      <alignment horizontal="center" vertical="center" wrapText="1"/>
    </xf>
    <xf numFmtId="0" fontId="21" fillId="13" borderId="51" xfId="0" applyFont="1" applyFill="1" applyBorder="1" applyAlignment="1">
      <alignment horizontal="center" vertical="center" wrapText="1"/>
    </xf>
    <xf numFmtId="0" fontId="21" fillId="13" borderId="30"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1" xfId="0" applyFont="1" applyFill="1" applyBorder="1" applyAlignment="1">
      <alignment horizontal="center" vertical="center" wrapText="1"/>
    </xf>
    <xf numFmtId="0" fontId="21" fillId="13" borderId="36"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5" fillId="8" borderId="25" xfId="0" applyFont="1" applyFill="1" applyBorder="1" applyAlignment="1">
      <alignment horizontal="center" vertical="center"/>
    </xf>
    <xf numFmtId="0" fontId="6" fillId="0" borderId="56" xfId="0" applyFont="1" applyBorder="1"/>
    <xf numFmtId="0" fontId="6" fillId="0" borderId="57" xfId="0" applyFont="1" applyBorder="1"/>
    <xf numFmtId="0" fontId="14" fillId="8" borderId="13"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4" fillId="8" borderId="42" xfId="0" applyFont="1" applyFill="1" applyBorder="1" applyAlignment="1">
      <alignment horizontal="center" vertical="center" wrapText="1"/>
    </xf>
    <xf numFmtId="0" fontId="14" fillId="0" borderId="0" xfId="0" applyFont="1" applyAlignment="1">
      <alignment horizontal="justify" vertical="center" wrapText="1"/>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12" xfId="0" applyFont="1" applyFill="1" applyBorder="1" applyAlignment="1">
      <alignment horizontal="center" vertical="center" wrapText="1"/>
    </xf>
    <xf numFmtId="0" fontId="6" fillId="17" borderId="1" xfId="4" applyFont="1" applyFill="1" applyBorder="1" applyAlignment="1">
      <alignment horizontal="justify" vertical="center" wrapText="1"/>
    </xf>
    <xf numFmtId="49" fontId="14" fillId="18" borderId="3" xfId="0" applyNumberFormat="1" applyFont="1" applyFill="1" applyBorder="1" applyAlignment="1">
      <alignment horizontal="center" vertical="center" wrapText="1"/>
    </xf>
    <xf numFmtId="14" fontId="6" fillId="17" borderId="1" xfId="1" applyNumberFormat="1" applyFont="1" applyFill="1" applyBorder="1" applyAlignment="1">
      <alignment horizontal="center" vertical="center" wrapText="1"/>
    </xf>
    <xf numFmtId="173" fontId="6" fillId="17" borderId="1" xfId="1" applyNumberFormat="1" applyFont="1" applyFill="1" applyBorder="1" applyAlignment="1">
      <alignment horizontal="center" vertical="center" wrapText="1"/>
    </xf>
    <xf numFmtId="173" fontId="6" fillId="17" borderId="1" xfId="1" applyNumberFormat="1" applyFont="1" applyFill="1" applyBorder="1" applyAlignment="1">
      <alignment horizontal="justify" vertical="center" wrapText="1"/>
    </xf>
    <xf numFmtId="0" fontId="14" fillId="18" borderId="3"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11" xfId="0" applyFont="1" applyFill="1" applyBorder="1" applyAlignment="1">
      <alignment horizontal="center" vertical="center" wrapText="1"/>
    </xf>
    <xf numFmtId="49" fontId="14" fillId="18" borderId="50" xfId="0" applyNumberFormat="1" applyFont="1" applyFill="1" applyBorder="1" applyAlignment="1">
      <alignment horizontal="center" vertical="center" wrapText="1"/>
    </xf>
    <xf numFmtId="49" fontId="14" fillId="18" borderId="29" xfId="0" applyNumberFormat="1" applyFont="1" applyFill="1" applyBorder="1" applyAlignment="1">
      <alignment horizontal="center" vertical="center" wrapText="1"/>
    </xf>
    <xf numFmtId="49" fontId="14" fillId="18" borderId="23" xfId="0" applyNumberFormat="1" applyFont="1" applyFill="1" applyBorder="1" applyAlignment="1">
      <alignment horizontal="center" vertical="center" wrapText="1"/>
    </xf>
    <xf numFmtId="49" fontId="14" fillId="18" borderId="22" xfId="0" applyNumberFormat="1" applyFont="1" applyFill="1" applyBorder="1" applyAlignment="1">
      <alignment horizontal="center" vertical="center" wrapText="1"/>
    </xf>
    <xf numFmtId="0" fontId="37" fillId="0" borderId="38" xfId="4" applyFont="1" applyFill="1" applyBorder="1" applyAlignment="1">
      <alignment horizontal="justify" vertical="center" wrapText="1"/>
    </xf>
    <xf numFmtId="0" fontId="37" fillId="0" borderId="1" xfId="4" applyFont="1" applyFill="1" applyBorder="1" applyAlignment="1">
      <alignment horizontal="justify" vertical="center" wrapText="1"/>
    </xf>
    <xf numFmtId="3" fontId="37" fillId="13" borderId="1" xfId="8" applyNumberFormat="1" applyFont="1" applyFill="1" applyBorder="1" applyAlignment="1">
      <alignment horizontal="center" vertical="center" wrapText="1"/>
    </xf>
    <xf numFmtId="0" fontId="0" fillId="0" borderId="1" xfId="0" applyBorder="1"/>
    <xf numFmtId="0" fontId="37" fillId="13" borderId="1" xfId="4" applyFont="1" applyFill="1" applyBorder="1" applyAlignment="1">
      <alignment horizontal="justify" vertical="center" wrapText="1"/>
    </xf>
    <xf numFmtId="173" fontId="37" fillId="13" borderId="1" xfId="1" applyNumberFormat="1" applyFont="1" applyFill="1" applyBorder="1" applyAlignment="1">
      <alignment horizontal="center" vertical="center" wrapText="1"/>
    </xf>
    <xf numFmtId="14" fontId="37" fillId="13" borderId="1" xfId="1" applyNumberFormat="1" applyFont="1" applyFill="1" applyBorder="1" applyAlignment="1">
      <alignment horizontal="center" vertical="center" wrapText="1"/>
    </xf>
    <xf numFmtId="3" fontId="6" fillId="17" borderId="3" xfId="8" applyNumberFormat="1" applyFont="1" applyFill="1" applyBorder="1" applyAlignment="1">
      <alignment horizontal="center" vertical="center" wrapText="1"/>
    </xf>
    <xf numFmtId="3" fontId="6" fillId="17" borderId="1" xfId="8" applyNumberFormat="1" applyFont="1" applyFill="1" applyBorder="1" applyAlignment="1">
      <alignment horizontal="center" vertical="center" wrapText="1"/>
    </xf>
    <xf numFmtId="0" fontId="2" fillId="17" borderId="1" xfId="4" applyFont="1" applyFill="1" applyBorder="1" applyAlignment="1">
      <alignment horizontal="justify" vertical="center" wrapText="1"/>
    </xf>
    <xf numFmtId="173" fontId="37" fillId="13" borderId="5" xfId="1" applyNumberFormat="1" applyFont="1" applyFill="1" applyBorder="1" applyAlignment="1">
      <alignment horizontal="center" vertical="center" wrapText="1"/>
    </xf>
    <xf numFmtId="173" fontId="6" fillId="17" borderId="5" xfId="1" applyNumberFormat="1" applyFont="1" applyFill="1" applyBorder="1" applyAlignment="1">
      <alignment horizontal="center" vertical="center" wrapText="1"/>
    </xf>
    <xf numFmtId="173" fontId="6" fillId="17" borderId="14" xfId="1" applyNumberFormat="1" applyFont="1" applyFill="1" applyBorder="1" applyAlignment="1">
      <alignment horizontal="center" vertical="center" wrapText="1"/>
    </xf>
    <xf numFmtId="0" fontId="39" fillId="0" borderId="0" xfId="0" applyFont="1" applyAlignment="1">
      <alignment horizontal="justify" vertical="center" wrapText="1"/>
    </xf>
    <xf numFmtId="173" fontId="37" fillId="13" borderId="1" xfId="1" applyNumberFormat="1" applyFont="1" applyFill="1" applyBorder="1" applyAlignment="1">
      <alignment horizontal="justify" vertical="center" wrapText="1"/>
    </xf>
    <xf numFmtId="0" fontId="6" fillId="17" borderId="38" xfId="4" applyFont="1" applyFill="1" applyBorder="1" applyAlignment="1">
      <alignment horizontal="justify" vertical="center" wrapText="1"/>
    </xf>
    <xf numFmtId="0" fontId="6" fillId="17" borderId="34" xfId="4" applyFont="1" applyFill="1" applyBorder="1" applyAlignment="1">
      <alignment horizontal="justify" vertical="center" wrapText="1"/>
    </xf>
    <xf numFmtId="3" fontId="6" fillId="17" borderId="1" xfId="4" applyNumberFormat="1" applyFont="1" applyFill="1" applyBorder="1" applyAlignment="1">
      <alignment horizontal="center" vertical="center" wrapText="1"/>
    </xf>
    <xf numFmtId="3" fontId="6" fillId="17" borderId="2" xfId="4" applyNumberFormat="1" applyFont="1" applyFill="1" applyBorder="1" applyAlignment="1">
      <alignment horizontal="center" vertical="center" wrapText="1"/>
    </xf>
    <xf numFmtId="0" fontId="6" fillId="17" borderId="2" xfId="4" applyFont="1" applyFill="1" applyBorder="1" applyAlignment="1">
      <alignment horizontal="justify" vertical="center" wrapText="1"/>
    </xf>
    <xf numFmtId="0" fontId="6" fillId="17" borderId="13" xfId="4" applyFont="1" applyFill="1" applyBorder="1" applyAlignment="1">
      <alignment horizontal="justify" vertical="center" wrapText="1"/>
    </xf>
    <xf numFmtId="173" fontId="6" fillId="17" borderId="2" xfId="1" applyNumberFormat="1" applyFont="1" applyFill="1" applyBorder="1" applyAlignment="1">
      <alignment horizontal="center" vertical="center" wrapText="1"/>
    </xf>
    <xf numFmtId="173" fontId="6" fillId="17" borderId="2" xfId="1" applyNumberFormat="1" applyFont="1" applyFill="1" applyBorder="1" applyAlignment="1">
      <alignment horizontal="justify" vertical="center" wrapText="1"/>
    </xf>
    <xf numFmtId="173" fontId="6" fillId="17" borderId="5" xfId="1" applyNumberFormat="1" applyFont="1" applyFill="1" applyBorder="1" applyAlignment="1">
      <alignment horizontal="justify" vertical="center" wrapText="1"/>
    </xf>
    <xf numFmtId="0" fontId="17" fillId="17" borderId="1" xfId="4" applyFont="1" applyFill="1" applyBorder="1" applyAlignment="1">
      <alignment horizontal="justify" vertical="center" wrapText="1"/>
    </xf>
    <xf numFmtId="3" fontId="10" fillId="0" borderId="47" xfId="4" applyNumberFormat="1" applyFont="1" applyBorder="1" applyAlignment="1">
      <alignment horizontal="center" vertical="center" wrapText="1"/>
    </xf>
    <xf numFmtId="3" fontId="10" fillId="0" borderId="8" xfId="4" applyNumberFormat="1" applyFont="1" applyBorder="1" applyAlignment="1">
      <alignment horizontal="center" vertical="center" wrapText="1"/>
    </xf>
    <xf numFmtId="178" fontId="56" fillId="38" borderId="1" xfId="0" applyNumberFormat="1" applyFont="1" applyFill="1" applyBorder="1" applyAlignment="1">
      <alignment horizontal="center" vertical="center"/>
    </xf>
    <xf numFmtId="178" fontId="56" fillId="38" borderId="11" xfId="0" applyNumberFormat="1" applyFont="1" applyFill="1" applyBorder="1" applyAlignment="1">
      <alignment horizontal="center" vertical="center"/>
    </xf>
    <xf numFmtId="0" fontId="37" fillId="38" borderId="1" xfId="4" applyFont="1" applyFill="1" applyBorder="1" applyAlignment="1">
      <alignment horizontal="center" vertical="center" wrapText="1"/>
    </xf>
    <xf numFmtId="0" fontId="37" fillId="38" borderId="11" xfId="4" applyFont="1" applyFill="1" applyBorder="1" applyAlignment="1">
      <alignment horizontal="center" vertical="center" wrapText="1"/>
    </xf>
    <xf numFmtId="0" fontId="58" fillId="38" borderId="5" xfId="4" applyFont="1" applyFill="1" applyBorder="1" applyAlignment="1">
      <alignment horizontal="justify" vertical="center" wrapText="1"/>
    </xf>
    <xf numFmtId="0" fontId="58" fillId="38" borderId="12" xfId="4" applyFont="1" applyFill="1" applyBorder="1" applyAlignment="1">
      <alignment horizontal="justify" vertical="center" wrapText="1"/>
    </xf>
    <xf numFmtId="0" fontId="11" fillId="21" borderId="1" xfId="4" applyFont="1" applyFill="1" applyBorder="1" applyAlignment="1">
      <alignment horizontal="justify" vertical="center" wrapText="1"/>
    </xf>
    <xf numFmtId="0" fontId="6" fillId="0" borderId="11" xfId="4" applyFont="1" applyBorder="1" applyAlignment="1">
      <alignment horizontal="center" vertical="center" wrapText="1"/>
    </xf>
    <xf numFmtId="0" fontId="6" fillId="0" borderId="18" xfId="4" applyFont="1" applyBorder="1" applyAlignment="1">
      <alignment horizontal="center" vertical="center" wrapText="1"/>
    </xf>
    <xf numFmtId="0" fontId="6" fillId="0" borderId="10" xfId="4" applyFont="1" applyBorder="1" applyAlignment="1">
      <alignment horizontal="center" vertical="center" wrapText="1"/>
    </xf>
    <xf numFmtId="3" fontId="8" fillId="0" borderId="46" xfId="4" applyNumberFormat="1" applyFont="1" applyBorder="1" applyAlignment="1">
      <alignment horizontal="center" vertical="center" wrapText="1"/>
    </xf>
    <xf numFmtId="3" fontId="8" fillId="0" borderId="6" xfId="4" applyNumberFormat="1" applyFont="1" applyBorder="1" applyAlignment="1">
      <alignment horizontal="center" vertical="center" wrapText="1"/>
    </xf>
    <xf numFmtId="178" fontId="8" fillId="0" borderId="46" xfId="4" applyNumberFormat="1" applyFont="1" applyBorder="1" applyAlignment="1">
      <alignment horizontal="center" vertical="center" wrapText="1"/>
    </xf>
    <xf numFmtId="178" fontId="8" fillId="0" borderId="6" xfId="4" applyNumberFormat="1" applyFont="1" applyBorder="1" applyAlignment="1">
      <alignment horizontal="center" vertical="center" wrapText="1"/>
    </xf>
    <xf numFmtId="3" fontId="6" fillId="0" borderId="46" xfId="4" applyNumberFormat="1" applyFont="1" applyBorder="1" applyAlignment="1">
      <alignment horizontal="center" vertical="center" wrapText="1"/>
    </xf>
    <xf numFmtId="3" fontId="6" fillId="0" borderId="6" xfId="4" applyNumberFormat="1" applyFont="1" applyBorder="1" applyAlignment="1">
      <alignment horizontal="center" vertical="center" wrapText="1"/>
    </xf>
    <xf numFmtId="3" fontId="8" fillId="21" borderId="11" xfId="4" applyNumberFormat="1" applyFont="1" applyFill="1" applyBorder="1" applyAlignment="1">
      <alignment horizontal="right" vertical="center" wrapText="1"/>
    </xf>
    <xf numFmtId="3" fontId="8" fillId="21" borderId="10" xfId="4" applyNumberFormat="1" applyFont="1" applyFill="1" applyBorder="1" applyAlignment="1">
      <alignment horizontal="right" vertical="center" wrapText="1"/>
    </xf>
    <xf numFmtId="178" fontId="8" fillId="21" borderId="1" xfId="4" applyNumberFormat="1" applyFont="1" applyFill="1" applyBorder="1" applyAlignment="1">
      <alignment horizontal="center" vertical="center" wrapText="1"/>
    </xf>
    <xf numFmtId="0" fontId="10" fillId="21" borderId="1" xfId="4" applyFont="1" applyFill="1" applyBorder="1" applyAlignment="1">
      <alignment horizontal="center" vertical="center" wrapText="1"/>
    </xf>
    <xf numFmtId="0" fontId="10" fillId="21" borderId="2" xfId="4" applyFont="1" applyFill="1" applyBorder="1" applyAlignment="1">
      <alignment horizontal="center" vertical="center" wrapText="1"/>
    </xf>
    <xf numFmtId="0" fontId="11" fillId="0" borderId="46" xfId="0" applyFont="1" applyBorder="1" applyAlignment="1">
      <alignment horizontal="justify" vertical="center" wrapText="1"/>
    </xf>
    <xf numFmtId="0" fontId="11" fillId="0" borderId="6" xfId="0" applyFont="1" applyBorder="1" applyAlignment="1">
      <alignment horizontal="justify" vertical="center" wrapText="1"/>
    </xf>
    <xf numFmtId="3" fontId="56" fillId="38" borderId="1" xfId="4" applyNumberFormat="1" applyFont="1" applyFill="1" applyBorder="1" applyAlignment="1">
      <alignment horizontal="center" vertical="center" wrapText="1"/>
    </xf>
    <xf numFmtId="0" fontId="7" fillId="15" borderId="15" xfId="0" applyFont="1" applyFill="1" applyBorder="1" applyAlignment="1">
      <alignment horizontal="center" wrapText="1"/>
    </xf>
    <xf numFmtId="0" fontId="7" fillId="15" borderId="16" xfId="0" applyFont="1" applyFill="1" applyBorder="1" applyAlignment="1">
      <alignment horizontal="center" wrapText="1"/>
    </xf>
    <xf numFmtId="0" fontId="6" fillId="0" borderId="13" xfId="0" applyFont="1" applyBorder="1" applyAlignment="1">
      <alignment horizontal="justify" vertical="center" wrapText="1"/>
    </xf>
    <xf numFmtId="0" fontId="6" fillId="0" borderId="34" xfId="0" applyFont="1" applyBorder="1" applyAlignment="1">
      <alignment horizontal="justify" vertical="center" wrapText="1"/>
    </xf>
    <xf numFmtId="3" fontId="8" fillId="0" borderId="4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6" fillId="0" borderId="3" xfId="4" applyFont="1" applyFill="1" applyBorder="1" applyAlignment="1">
      <alignment horizontal="justify" vertical="center" wrapText="1"/>
    </xf>
    <xf numFmtId="0" fontId="6" fillId="0" borderId="1" xfId="4" applyFont="1" applyFill="1" applyBorder="1" applyAlignment="1">
      <alignment horizontal="justify" vertical="center" wrapText="1"/>
    </xf>
    <xf numFmtId="3" fontId="8" fillId="13" borderId="3" xfId="0" applyNumberFormat="1" applyFont="1" applyFill="1" applyBorder="1" applyAlignment="1">
      <alignment horizontal="center" vertical="center" wrapText="1"/>
    </xf>
    <xf numFmtId="0" fontId="37" fillId="38" borderId="1" xfId="4" applyFont="1" applyFill="1" applyBorder="1" applyAlignment="1">
      <alignment horizontal="justify" vertical="center" wrapText="1"/>
    </xf>
    <xf numFmtId="3" fontId="56" fillId="38" borderId="1" xfId="0" applyNumberFormat="1" applyFont="1" applyFill="1" applyBorder="1" applyAlignment="1">
      <alignment horizontal="center" vertical="center"/>
    </xf>
    <xf numFmtId="3" fontId="8" fillId="13" borderId="1" xfId="0" applyNumberFormat="1" applyFont="1" applyFill="1" applyBorder="1" applyAlignment="1">
      <alignment horizontal="center" vertical="center"/>
    </xf>
    <xf numFmtId="0" fontId="17" fillId="17" borderId="11" xfId="4" applyFont="1" applyFill="1" applyBorder="1" applyAlignment="1">
      <alignment horizontal="justify" vertical="center" wrapText="1"/>
    </xf>
    <xf numFmtId="0" fontId="17" fillId="17" borderId="10" xfId="4" applyFont="1" applyFill="1" applyBorder="1" applyAlignment="1">
      <alignment horizontal="justify" vertical="center" wrapText="1"/>
    </xf>
    <xf numFmtId="0" fontId="6" fillId="13" borderId="13" xfId="0" applyFont="1" applyFill="1" applyBorder="1" applyAlignment="1">
      <alignment horizontal="justify" vertical="center" wrapText="1"/>
    </xf>
    <xf numFmtId="0" fontId="6" fillId="13" borderId="38" xfId="0" applyFont="1" applyFill="1" applyBorder="1" applyAlignment="1">
      <alignment horizontal="justify" vertical="center" wrapText="1"/>
    </xf>
    <xf numFmtId="0" fontId="6" fillId="13" borderId="42" xfId="0" applyFont="1" applyFill="1" applyBorder="1" applyAlignment="1">
      <alignment horizontal="justify" vertical="center" wrapText="1"/>
    </xf>
    <xf numFmtId="3" fontId="34" fillId="17" borderId="11" xfId="4" applyNumberFormat="1" applyFont="1" applyFill="1" applyBorder="1" applyAlignment="1">
      <alignment horizontal="center" vertical="center" wrapText="1"/>
    </xf>
    <xf numFmtId="3" fontId="34" fillId="17" borderId="10" xfId="4" applyNumberFormat="1" applyFont="1" applyFill="1" applyBorder="1" applyAlignment="1">
      <alignment horizontal="center" vertical="center" wrapText="1"/>
    </xf>
    <xf numFmtId="0" fontId="35" fillId="17" borderId="11" xfId="4" applyFont="1" applyFill="1" applyBorder="1" applyAlignment="1">
      <alignment horizontal="center" vertical="center" wrapText="1"/>
    </xf>
    <xf numFmtId="0" fontId="35" fillId="17" borderId="10" xfId="4" applyFont="1" applyFill="1" applyBorder="1" applyAlignment="1">
      <alignment horizontal="center" vertical="center" wrapText="1"/>
    </xf>
    <xf numFmtId="3" fontId="56" fillId="38" borderId="11" xfId="4" applyNumberFormat="1" applyFont="1" applyFill="1" applyBorder="1" applyAlignment="1">
      <alignment horizontal="center" vertical="center" wrapText="1"/>
    </xf>
    <xf numFmtId="3" fontId="56" fillId="38" borderId="18" xfId="4" applyNumberFormat="1" applyFont="1" applyFill="1" applyBorder="1" applyAlignment="1">
      <alignment horizontal="center" vertical="center" wrapText="1"/>
    </xf>
    <xf numFmtId="3" fontId="56" fillId="38" borderId="6" xfId="4" applyNumberFormat="1" applyFont="1" applyFill="1" applyBorder="1" applyAlignment="1">
      <alignment horizontal="center" vertical="center" wrapText="1"/>
    </xf>
    <xf numFmtId="49" fontId="5" fillId="23" borderId="2" xfId="0" applyNumberFormat="1" applyFont="1" applyFill="1" applyBorder="1" applyAlignment="1">
      <alignment horizontal="center" vertical="center" wrapText="1"/>
    </xf>
    <xf numFmtId="0" fontId="15" fillId="13" borderId="51" xfId="0" applyFont="1" applyFill="1" applyBorder="1" applyAlignment="1">
      <alignment horizontal="justify" vertical="center" wrapText="1"/>
    </xf>
    <xf numFmtId="0" fontId="15" fillId="13" borderId="30" xfId="0" applyFont="1" applyFill="1" applyBorder="1" applyAlignment="1">
      <alignment horizontal="justify" vertical="center" wrapText="1"/>
    </xf>
    <xf numFmtId="0" fontId="15" fillId="13" borderId="52" xfId="0" applyFont="1" applyFill="1" applyBorder="1" applyAlignment="1">
      <alignment horizontal="justify" vertical="center" wrapText="1"/>
    </xf>
    <xf numFmtId="0" fontId="15" fillId="13" borderId="41" xfId="0" applyFont="1" applyFill="1" applyBorder="1" applyAlignment="1">
      <alignment horizontal="justify" vertical="center" wrapText="1"/>
    </xf>
    <xf numFmtId="0" fontId="15" fillId="13" borderId="36" xfId="0" applyFont="1" applyFill="1" applyBorder="1" applyAlignment="1">
      <alignment horizontal="justify" vertical="center" wrapText="1"/>
    </xf>
    <xf numFmtId="0" fontId="15" fillId="13" borderId="9" xfId="0" applyFont="1" applyFill="1" applyBorder="1" applyAlignment="1">
      <alignment horizontal="justify" vertical="center" wrapText="1"/>
    </xf>
    <xf numFmtId="3" fontId="56" fillId="38" borderId="11" xfId="0" applyNumberFormat="1" applyFont="1" applyFill="1" applyBorder="1" applyAlignment="1">
      <alignment horizontal="center" vertical="center"/>
    </xf>
    <xf numFmtId="0" fontId="37" fillId="38" borderId="11" xfId="4" applyFont="1" applyFill="1" applyBorder="1" applyAlignment="1">
      <alignment horizontal="justify" vertical="center" wrapText="1"/>
    </xf>
    <xf numFmtId="0" fontId="10" fillId="38" borderId="11" xfId="4" applyFont="1" applyFill="1" applyBorder="1" applyAlignment="1">
      <alignment horizontal="justify" vertical="center" wrapText="1"/>
    </xf>
    <xf numFmtId="0" fontId="10" fillId="38" borderId="18" xfId="4" applyFont="1" applyFill="1" applyBorder="1" applyAlignment="1">
      <alignment horizontal="justify" vertical="center" wrapText="1"/>
    </xf>
    <xf numFmtId="0" fontId="10" fillId="38" borderId="6" xfId="4" applyFont="1" applyFill="1" applyBorder="1" applyAlignment="1">
      <alignment horizontal="justify" vertical="center" wrapText="1"/>
    </xf>
    <xf numFmtId="3" fontId="5" fillId="23" borderId="3" xfId="0" applyNumberFormat="1" applyFont="1" applyFill="1" applyBorder="1" applyAlignment="1">
      <alignment horizontal="center" vertical="center" wrapText="1"/>
    </xf>
    <xf numFmtId="3" fontId="5" fillId="23" borderId="1" xfId="0" applyNumberFormat="1" applyFont="1" applyFill="1" applyBorder="1" applyAlignment="1">
      <alignment horizontal="center" vertical="center" wrapText="1"/>
    </xf>
    <xf numFmtId="3" fontId="5" fillId="23" borderId="2" xfId="0" applyNumberFormat="1" applyFont="1" applyFill="1" applyBorder="1" applyAlignment="1">
      <alignment horizontal="center" vertical="center" wrapText="1"/>
    </xf>
    <xf numFmtId="0" fontId="11" fillId="0" borderId="3" xfId="4" applyFont="1" applyBorder="1" applyAlignment="1">
      <alignment horizontal="justify" vertical="center" wrapText="1"/>
    </xf>
    <xf numFmtId="0" fontId="11" fillId="0" borderId="1" xfId="4" applyFont="1" applyBorder="1" applyAlignment="1">
      <alignment horizontal="justify" vertical="center" wrapText="1"/>
    </xf>
    <xf numFmtId="176" fontId="6" fillId="0" borderId="46" xfId="4" applyNumberFormat="1" applyFont="1" applyFill="1" applyBorder="1" applyAlignment="1">
      <alignment horizontal="center" vertical="center" wrapText="1"/>
    </xf>
    <xf numFmtId="176" fontId="6" fillId="0" borderId="18" xfId="4" applyNumberFormat="1"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5" borderId="1" xfId="0" applyFont="1" applyFill="1" applyBorder="1" applyAlignment="1">
      <alignment horizontal="center" vertical="center" wrapText="1"/>
    </xf>
    <xf numFmtId="3" fontId="6" fillId="15" borderId="3" xfId="0" applyNumberFormat="1" applyFont="1" applyFill="1" applyBorder="1" applyAlignment="1">
      <alignment horizontal="center" vertical="center" wrapText="1"/>
    </xf>
    <xf numFmtId="3" fontId="6" fillId="15" borderId="1" xfId="0" applyNumberFormat="1" applyFont="1" applyFill="1" applyBorder="1" applyAlignment="1">
      <alignment horizontal="center" vertical="center" wrapText="1"/>
    </xf>
    <xf numFmtId="3" fontId="6" fillId="15" borderId="2" xfId="0" applyNumberFormat="1" applyFont="1" applyFill="1" applyBorder="1" applyAlignment="1">
      <alignment horizontal="center" vertical="center" wrapText="1"/>
    </xf>
    <xf numFmtId="0" fontId="6" fillId="15" borderId="1" xfId="0" applyFont="1" applyFill="1" applyBorder="1" applyAlignment="1">
      <alignment horizontal="justify" vertical="center" wrapText="1"/>
    </xf>
    <xf numFmtId="0" fontId="4" fillId="19" borderId="15" xfId="0" applyFont="1" applyFill="1" applyBorder="1" applyAlignment="1">
      <alignment horizontal="center" wrapText="1"/>
    </xf>
    <xf numFmtId="0" fontId="4" fillId="19" borderId="16" xfId="0" applyFont="1" applyFill="1" applyBorder="1" applyAlignment="1">
      <alignment horizontal="center" wrapText="1"/>
    </xf>
    <xf numFmtId="3" fontId="6" fillId="0" borderId="10" xfId="4" applyNumberFormat="1" applyFont="1" applyFill="1" applyBorder="1" applyAlignment="1">
      <alignment horizontal="center" vertical="center" wrapText="1"/>
    </xf>
    <xf numFmtId="3" fontId="6" fillId="0" borderId="1" xfId="4" applyNumberFormat="1" applyFont="1" applyFill="1" applyBorder="1" applyAlignment="1">
      <alignment horizontal="center" vertical="center" wrapText="1"/>
    </xf>
    <xf numFmtId="3" fontId="6" fillId="0" borderId="11" xfId="4" applyNumberFormat="1"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0" borderId="55" xfId="4" applyFont="1" applyFill="1" applyBorder="1" applyAlignment="1">
      <alignment horizontal="justify" vertical="center" wrapText="1"/>
    </xf>
    <xf numFmtId="0" fontId="6" fillId="0" borderId="38" xfId="4" applyFont="1" applyFill="1" applyBorder="1" applyAlignment="1">
      <alignment horizontal="justify" vertical="center" wrapText="1"/>
    </xf>
    <xf numFmtId="0" fontId="6" fillId="0" borderId="42" xfId="4" applyFont="1" applyFill="1" applyBorder="1" applyAlignment="1">
      <alignment horizontal="justify" vertical="center" wrapText="1"/>
    </xf>
    <xf numFmtId="0" fontId="6" fillId="15" borderId="13" xfId="0" applyFont="1" applyFill="1" applyBorder="1" applyAlignment="1">
      <alignment horizontal="justify" vertical="center" wrapText="1"/>
    </xf>
    <xf numFmtId="0" fontId="6" fillId="15" borderId="38" xfId="0" applyFont="1" applyFill="1" applyBorder="1" applyAlignment="1">
      <alignment horizontal="justify" vertical="center" wrapText="1"/>
    </xf>
    <xf numFmtId="0" fontId="6" fillId="15" borderId="34" xfId="0" applyFont="1" applyFill="1" applyBorder="1" applyAlignment="1">
      <alignment horizontal="justify" vertical="center" wrapText="1"/>
    </xf>
    <xf numFmtId="0" fontId="6" fillId="15" borderId="3" xfId="0" applyFont="1" applyFill="1" applyBorder="1" applyAlignment="1">
      <alignment horizontal="justify" vertical="center" wrapText="1"/>
    </xf>
    <xf numFmtId="0" fontId="6" fillId="15" borderId="2" xfId="0" applyFont="1" applyFill="1" applyBorder="1" applyAlignment="1">
      <alignment horizontal="justify" vertical="center" wrapText="1"/>
    </xf>
    <xf numFmtId="0" fontId="43" fillId="25" borderId="51" xfId="0" applyFont="1" applyFill="1" applyBorder="1" applyAlignment="1">
      <alignment horizontal="center" vertical="center" wrapText="1"/>
    </xf>
    <xf numFmtId="0" fontId="43" fillId="25" borderId="30" xfId="0" applyFont="1" applyFill="1" applyBorder="1" applyAlignment="1">
      <alignment horizontal="center" vertical="center" wrapText="1"/>
    </xf>
    <xf numFmtId="0" fontId="43" fillId="25" borderId="52" xfId="0" applyFont="1" applyFill="1" applyBorder="1" applyAlignment="1">
      <alignment horizontal="center" vertical="center" wrapText="1"/>
    </xf>
    <xf numFmtId="0" fontId="5" fillId="8" borderId="46" xfId="0" applyFont="1" applyFill="1" applyBorder="1" applyAlignment="1">
      <alignment horizontal="center" vertical="center" wrapText="1"/>
    </xf>
    <xf numFmtId="0" fontId="5" fillId="8" borderId="18" xfId="0" applyFont="1" applyFill="1" applyBorder="1" applyAlignment="1">
      <alignment horizontal="center" vertical="center" wrapText="1"/>
    </xf>
    <xf numFmtId="49" fontId="14" fillId="23" borderId="46" xfId="0" applyNumberFormat="1" applyFont="1" applyFill="1" applyBorder="1" applyAlignment="1">
      <alignment horizontal="center" vertical="center" wrapText="1"/>
    </xf>
    <xf numFmtId="49" fontId="14" fillId="23" borderId="18" xfId="0" applyNumberFormat="1" applyFont="1" applyFill="1" applyBorder="1" applyAlignment="1">
      <alignment horizontal="center" vertical="center" wrapText="1"/>
    </xf>
    <xf numFmtId="0" fontId="14" fillId="23" borderId="3" xfId="1" applyNumberFormat="1" applyFont="1" applyFill="1" applyBorder="1" applyAlignment="1">
      <alignment horizontal="center" vertical="center" wrapText="1"/>
    </xf>
    <xf numFmtId="0" fontId="14" fillId="23" borderId="1" xfId="1" applyNumberFormat="1" applyFont="1" applyFill="1" applyBorder="1" applyAlignment="1">
      <alignment horizontal="center" vertical="center" wrapText="1"/>
    </xf>
    <xf numFmtId="0" fontId="14" fillId="23" borderId="11" xfId="1"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10" fillId="14" borderId="1" xfId="0" applyFont="1" applyFill="1" applyBorder="1" applyAlignment="1">
      <alignment horizontal="justify" vertical="center" wrapText="1"/>
    </xf>
    <xf numFmtId="0" fontId="10" fillId="14" borderId="2" xfId="0" applyFont="1" applyFill="1" applyBorder="1" applyAlignment="1">
      <alignment horizontal="justify" vertical="center" wrapText="1"/>
    </xf>
    <xf numFmtId="0" fontId="15" fillId="14" borderId="1" xfId="0" applyFont="1" applyFill="1" applyBorder="1" applyAlignment="1">
      <alignment horizontal="center" vertical="center" wrapText="1"/>
    </xf>
    <xf numFmtId="0" fontId="15" fillId="14" borderId="2" xfId="0" applyFont="1" applyFill="1" applyBorder="1" applyAlignment="1">
      <alignment horizontal="center" vertical="center" wrapText="1"/>
    </xf>
    <xf numFmtId="1" fontId="15" fillId="14" borderId="1" xfId="6" applyNumberFormat="1" applyFont="1" applyFill="1" applyBorder="1" applyAlignment="1">
      <alignment horizontal="center" vertical="center"/>
    </xf>
    <xf numFmtId="1" fontId="15" fillId="14" borderId="2" xfId="6" applyNumberFormat="1" applyFont="1" applyFill="1" applyBorder="1" applyAlignment="1">
      <alignment horizontal="center" vertical="center"/>
    </xf>
    <xf numFmtId="0" fontId="10" fillId="0" borderId="13" xfId="4" applyFont="1" applyFill="1" applyBorder="1" applyAlignment="1">
      <alignment horizontal="center" vertical="center" wrapText="1"/>
    </xf>
    <xf numFmtId="0" fontId="10" fillId="0" borderId="38" xfId="4" applyFont="1" applyFill="1" applyBorder="1" applyAlignment="1">
      <alignment horizontal="center" vertical="center" wrapText="1"/>
    </xf>
    <xf numFmtId="0" fontId="10" fillId="0" borderId="34" xfId="4" applyFont="1" applyFill="1" applyBorder="1" applyAlignment="1">
      <alignment horizontal="center" vertical="center" wrapText="1"/>
    </xf>
    <xf numFmtId="3" fontId="8" fillId="13" borderId="46" xfId="4" applyNumberFormat="1" applyFont="1" applyFill="1" applyBorder="1" applyAlignment="1">
      <alignment horizontal="justify" vertical="center" wrapText="1"/>
    </xf>
    <xf numFmtId="3" fontId="8" fillId="13" borderId="18" xfId="4" applyNumberFormat="1" applyFont="1" applyFill="1" applyBorder="1" applyAlignment="1">
      <alignment horizontal="justify" vertical="center" wrapText="1"/>
    </xf>
    <xf numFmtId="3" fontId="8" fillId="13" borderId="6" xfId="4" applyNumberFormat="1" applyFont="1" applyFill="1" applyBorder="1" applyAlignment="1">
      <alignment horizontal="justify" vertical="center" wrapText="1"/>
    </xf>
    <xf numFmtId="0" fontId="4" fillId="13" borderId="3" xfId="4" applyFont="1" applyFill="1" applyBorder="1" applyAlignment="1">
      <alignment horizontal="justify" vertical="center" wrapText="1"/>
    </xf>
    <xf numFmtId="0" fontId="4" fillId="13" borderId="1" xfId="4" applyFont="1" applyFill="1" applyBorder="1" applyAlignment="1">
      <alignment horizontal="justify" vertical="center" wrapText="1"/>
    </xf>
    <xf numFmtId="3" fontId="8" fillId="13" borderId="3" xfId="1" applyNumberFormat="1" applyFont="1" applyFill="1" applyBorder="1" applyAlignment="1">
      <alignment horizontal="center" vertical="center"/>
    </xf>
    <xf numFmtId="3" fontId="8" fillId="13" borderId="1" xfId="1" applyNumberFormat="1" applyFont="1" applyFill="1" applyBorder="1" applyAlignment="1">
      <alignment horizontal="center" vertical="center"/>
    </xf>
    <xf numFmtId="180" fontId="10" fillId="13" borderId="3" xfId="1" applyNumberFormat="1" applyFont="1" applyFill="1" applyBorder="1" applyAlignment="1">
      <alignment horizontal="center" vertical="center" wrapText="1"/>
    </xf>
    <xf numFmtId="180" fontId="10" fillId="13" borderId="1" xfId="1" applyNumberFormat="1" applyFont="1" applyFill="1" applyBorder="1" applyAlignment="1">
      <alignment horizontal="center" vertical="center" wrapText="1"/>
    </xf>
    <xf numFmtId="0" fontId="6" fillId="0" borderId="2" xfId="4" applyFont="1" applyFill="1" applyBorder="1" applyAlignment="1">
      <alignment horizontal="justify" vertical="center" wrapText="1"/>
    </xf>
    <xf numFmtId="3" fontId="3" fillId="13" borderId="4" xfId="1" applyNumberFormat="1" applyFont="1" applyFill="1" applyBorder="1" applyAlignment="1">
      <alignment horizontal="center" vertical="center"/>
    </xf>
    <xf numFmtId="3" fontId="3" fillId="13" borderId="5" xfId="1" applyNumberFormat="1" applyFont="1" applyFill="1" applyBorder="1" applyAlignment="1">
      <alignment horizontal="center" vertical="center"/>
    </xf>
    <xf numFmtId="173" fontId="15" fillId="13" borderId="1" xfId="1" applyNumberFormat="1" applyFont="1" applyFill="1" applyBorder="1" applyAlignment="1">
      <alignment horizontal="center" vertical="center" wrapText="1"/>
    </xf>
    <xf numFmtId="3" fontId="6" fillId="13" borderId="1" xfId="1" applyNumberFormat="1" applyFont="1" applyFill="1" applyBorder="1" applyAlignment="1">
      <alignment horizontal="center" vertical="center" wrapText="1"/>
    </xf>
    <xf numFmtId="3" fontId="3" fillId="13" borderId="5" xfId="1" applyNumberFormat="1" applyFont="1" applyFill="1" applyBorder="1" applyAlignment="1">
      <alignment horizontal="center" vertical="center" wrapText="1"/>
    </xf>
    <xf numFmtId="3" fontId="6" fillId="13" borderId="3" xfId="1" applyNumberFormat="1" applyFont="1" applyFill="1" applyBorder="1" applyAlignment="1">
      <alignment horizontal="center" vertical="center" wrapText="1"/>
    </xf>
    <xf numFmtId="3" fontId="8" fillId="0" borderId="1" xfId="1" applyNumberFormat="1" applyFont="1" applyBorder="1" applyAlignment="1">
      <alignment horizontal="center" vertical="center" wrapText="1"/>
    </xf>
    <xf numFmtId="3" fontId="8" fillId="0" borderId="2" xfId="1" applyNumberFormat="1" applyFont="1" applyBorder="1" applyAlignment="1">
      <alignment horizontal="center" vertical="center" wrapText="1"/>
    </xf>
    <xf numFmtId="3" fontId="8" fillId="0" borderId="1" xfId="4" applyNumberFormat="1" applyFont="1" applyFill="1" applyBorder="1" applyAlignment="1">
      <alignment horizontal="center" vertical="center"/>
    </xf>
    <xf numFmtId="3" fontId="8" fillId="0" borderId="2" xfId="4" applyNumberFormat="1" applyFont="1" applyFill="1" applyBorder="1" applyAlignment="1">
      <alignment horizontal="center" vertical="center"/>
    </xf>
    <xf numFmtId="0" fontId="10" fillId="14" borderId="13" xfId="0" applyFont="1" applyFill="1" applyBorder="1" applyAlignment="1">
      <alignment horizontal="justify" vertical="center" wrapText="1"/>
    </xf>
    <xf numFmtId="0" fontId="10" fillId="14" borderId="55" xfId="0" applyFont="1" applyFill="1" applyBorder="1" applyAlignment="1">
      <alignment horizontal="justify" vertical="center" wrapText="1"/>
    </xf>
    <xf numFmtId="0" fontId="10" fillId="14" borderId="38" xfId="0" applyFont="1" applyFill="1" applyBorder="1" applyAlignment="1">
      <alignment horizontal="justify" vertical="center" wrapText="1"/>
    </xf>
    <xf numFmtId="0" fontId="10" fillId="14" borderId="34" xfId="0" applyFont="1" applyFill="1" applyBorder="1" applyAlignment="1">
      <alignment horizontal="justify" vertical="center" wrapText="1"/>
    </xf>
    <xf numFmtId="0" fontId="10" fillId="14" borderId="3" xfId="0" applyFont="1" applyFill="1" applyBorder="1" applyAlignment="1">
      <alignment horizontal="justify" vertical="center" wrapText="1"/>
    </xf>
    <xf numFmtId="0" fontId="10" fillId="14" borderId="10" xfId="0" applyFont="1" applyFill="1" applyBorder="1" applyAlignment="1">
      <alignment horizontal="justify" vertical="center" wrapText="1"/>
    </xf>
    <xf numFmtId="4" fontId="15" fillId="14" borderId="3" xfId="0" applyNumberFormat="1" applyFont="1" applyFill="1" applyBorder="1" applyAlignment="1">
      <alignment horizontal="center" vertical="center"/>
    </xf>
    <xf numFmtId="4" fontId="15" fillId="14" borderId="10" xfId="0" applyNumberFormat="1" applyFont="1" applyFill="1" applyBorder="1" applyAlignment="1">
      <alignment horizontal="center" vertical="center"/>
    </xf>
    <xf numFmtId="4" fontId="15" fillId="14" borderId="1" xfId="0" applyNumberFormat="1" applyFont="1" applyFill="1" applyBorder="1" applyAlignment="1">
      <alignment horizontal="center" vertical="center"/>
    </xf>
    <xf numFmtId="164" fontId="10" fillId="14" borderId="3" xfId="3" applyFont="1" applyFill="1" applyBorder="1" applyAlignment="1">
      <alignment horizontal="center" vertical="center" wrapText="1"/>
    </xf>
    <xf numFmtId="164" fontId="10" fillId="14" borderId="10" xfId="3" applyFont="1" applyFill="1" applyBorder="1" applyAlignment="1">
      <alignment horizontal="center" vertical="center" wrapText="1"/>
    </xf>
    <xf numFmtId="164" fontId="10" fillId="14" borderId="1" xfId="3" applyFont="1" applyFill="1" applyBorder="1" applyAlignment="1">
      <alignment horizontal="center" vertical="center" wrapText="1"/>
    </xf>
    <xf numFmtId="164" fontId="10" fillId="14" borderId="2" xfId="3" applyFont="1" applyFill="1" applyBorder="1" applyAlignment="1">
      <alignment horizontal="center" vertical="center" wrapText="1"/>
    </xf>
    <xf numFmtId="49" fontId="5" fillId="23" borderId="11" xfId="0" applyNumberFormat="1" applyFont="1" applyFill="1" applyBorder="1" applyAlignment="1">
      <alignment horizontal="center" vertical="center" wrapText="1"/>
    </xf>
    <xf numFmtId="173" fontId="15" fillId="13" borderId="46" xfId="0" applyNumberFormat="1" applyFont="1" applyFill="1" applyBorder="1" applyAlignment="1">
      <alignment horizontal="center" vertical="center" wrapText="1"/>
    </xf>
    <xf numFmtId="173" fontId="15" fillId="13" borderId="18" xfId="0" applyNumberFormat="1" applyFont="1" applyFill="1" applyBorder="1" applyAlignment="1">
      <alignment horizontal="center" vertical="center" wrapText="1"/>
    </xf>
    <xf numFmtId="173" fontId="15" fillId="13" borderId="6" xfId="0" applyNumberFormat="1" applyFont="1" applyFill="1" applyBorder="1" applyAlignment="1">
      <alignment horizontal="center" vertical="center" wrapText="1"/>
    </xf>
    <xf numFmtId="0" fontId="7" fillId="15" borderId="21" xfId="0" applyFont="1" applyFill="1" applyBorder="1" applyAlignment="1">
      <alignment horizontal="center" wrapText="1"/>
    </xf>
    <xf numFmtId="0" fontId="7" fillId="15" borderId="32" xfId="0" applyFont="1" applyFill="1" applyBorder="1" applyAlignment="1">
      <alignment horizontal="center" wrapText="1"/>
    </xf>
    <xf numFmtId="0" fontId="7" fillId="15" borderId="31" xfId="0" applyFont="1" applyFill="1" applyBorder="1" applyAlignment="1">
      <alignment horizontal="center" wrapText="1"/>
    </xf>
    <xf numFmtId="0" fontId="11" fillId="14" borderId="1" xfId="0" applyFont="1" applyFill="1" applyBorder="1" applyAlignment="1">
      <alignment horizontal="justify" vertical="center" wrapText="1"/>
    </xf>
    <xf numFmtId="0" fontId="10" fillId="14" borderId="53" xfId="0" applyFont="1" applyFill="1" applyBorder="1" applyAlignment="1">
      <alignment horizontal="justify" vertical="center" wrapText="1"/>
    </xf>
    <xf numFmtId="0" fontId="10" fillId="14" borderId="54" xfId="0" applyFont="1" applyFill="1" applyBorder="1" applyAlignment="1">
      <alignment horizontal="justify" vertical="center" wrapText="1"/>
    </xf>
    <xf numFmtId="166" fontId="10" fillId="14" borderId="1" xfId="2" applyNumberFormat="1" applyFont="1" applyFill="1" applyBorder="1" applyAlignment="1">
      <alignment horizontal="center" vertical="center" wrapText="1"/>
    </xf>
    <xf numFmtId="166" fontId="10" fillId="14" borderId="11" xfId="2" applyNumberFormat="1" applyFont="1" applyFill="1" applyBorder="1" applyAlignment="1">
      <alignment horizontal="center" vertical="center" wrapText="1"/>
    </xf>
    <xf numFmtId="0" fontId="10" fillId="14" borderId="46" xfId="0" applyFont="1" applyFill="1" applyBorder="1" applyAlignment="1">
      <alignment horizontal="justify" vertical="center" wrapText="1"/>
    </xf>
    <xf numFmtId="0" fontId="10" fillId="14" borderId="18" xfId="0" applyFont="1" applyFill="1" applyBorder="1" applyAlignment="1">
      <alignment horizontal="justify" vertical="center" wrapText="1"/>
    </xf>
    <xf numFmtId="173" fontId="15" fillId="14" borderId="46" xfId="0" applyNumberFormat="1" applyFont="1" applyFill="1" applyBorder="1" applyAlignment="1">
      <alignment horizontal="center" vertical="center" wrapText="1"/>
    </xf>
    <xf numFmtId="173" fontId="15" fillId="14" borderId="18" xfId="0" applyNumberFormat="1" applyFont="1" applyFill="1" applyBorder="1" applyAlignment="1">
      <alignment horizontal="center" vertical="center" wrapText="1"/>
    </xf>
    <xf numFmtId="0" fontId="10" fillId="14" borderId="11" xfId="0" applyFont="1" applyFill="1" applyBorder="1" applyAlignment="1">
      <alignment horizontal="justify" vertical="center" wrapText="1"/>
    </xf>
    <xf numFmtId="166" fontId="7" fillId="14" borderId="11" xfId="2" applyNumberFormat="1" applyFont="1" applyFill="1" applyBorder="1" applyAlignment="1">
      <alignment horizontal="center" vertical="center" wrapText="1"/>
    </xf>
    <xf numFmtId="166" fontId="7" fillId="14" borderId="18" xfId="2" applyNumberFormat="1" applyFont="1" applyFill="1" applyBorder="1" applyAlignment="1">
      <alignment horizontal="center" vertical="center" wrapText="1"/>
    </xf>
    <xf numFmtId="166" fontId="7" fillId="14" borderId="10" xfId="2" applyNumberFormat="1" applyFont="1" applyFill="1" applyBorder="1" applyAlignment="1">
      <alignment horizontal="center" vertical="center" wrapText="1"/>
    </xf>
    <xf numFmtId="14" fontId="10" fillId="14" borderId="11" xfId="0" applyNumberFormat="1" applyFont="1" applyFill="1" applyBorder="1" applyAlignment="1">
      <alignment horizontal="center" vertical="center" wrapText="1"/>
    </xf>
    <xf numFmtId="14" fontId="10" fillId="14" borderId="18" xfId="0" applyNumberFormat="1" applyFont="1" applyFill="1" applyBorder="1" applyAlignment="1">
      <alignment horizontal="center" vertical="center" wrapText="1"/>
    </xf>
    <xf numFmtId="14" fontId="10" fillId="14" borderId="10" xfId="0" applyNumberFormat="1" applyFont="1" applyFill="1" applyBorder="1" applyAlignment="1">
      <alignment horizontal="center" vertical="center" wrapText="1"/>
    </xf>
    <xf numFmtId="166" fontId="7" fillId="14" borderId="46" xfId="2" applyNumberFormat="1" applyFont="1" applyFill="1" applyBorder="1" applyAlignment="1">
      <alignment horizontal="center" vertical="center" wrapText="1"/>
    </xf>
    <xf numFmtId="14" fontId="10" fillId="14" borderId="46" xfId="0" applyNumberFormat="1" applyFont="1" applyFill="1" applyBorder="1" applyAlignment="1">
      <alignment horizontal="center" vertical="center" wrapText="1"/>
    </xf>
    <xf numFmtId="0" fontId="5" fillId="19" borderId="41" xfId="0" applyFont="1" applyFill="1" applyBorder="1" applyAlignment="1">
      <alignment horizontal="center" wrapText="1"/>
    </xf>
    <xf numFmtId="0" fontId="5" fillId="19" borderId="36" xfId="0" applyFont="1" applyFill="1" applyBorder="1" applyAlignment="1">
      <alignment horizontal="center" wrapText="1"/>
    </xf>
    <xf numFmtId="0" fontId="5" fillId="19" borderId="35" xfId="0" applyFont="1" applyFill="1" applyBorder="1" applyAlignment="1">
      <alignment horizontal="center" wrapText="1"/>
    </xf>
    <xf numFmtId="37" fontId="3" fillId="0" borderId="3" xfId="4" applyNumberFormat="1" applyFont="1" applyBorder="1" applyAlignment="1">
      <alignment horizontal="center" vertical="center" wrapText="1"/>
    </xf>
    <xf numFmtId="37" fontId="3" fillId="0" borderId="1" xfId="4" applyNumberFormat="1" applyFont="1" applyBorder="1" applyAlignment="1">
      <alignment horizontal="center" vertical="center" wrapText="1"/>
    </xf>
    <xf numFmtId="14" fontId="3" fillId="0" borderId="3" xfId="4" applyNumberFormat="1" applyFont="1" applyBorder="1" applyAlignment="1">
      <alignment horizontal="center" vertical="center" wrapText="1"/>
    </xf>
    <xf numFmtId="14" fontId="3" fillId="0" borderId="1" xfId="4" applyNumberFormat="1" applyFont="1" applyBorder="1" applyAlignment="1">
      <alignment horizontal="center" vertical="center" wrapText="1"/>
    </xf>
    <xf numFmtId="0" fontId="9" fillId="0" borderId="13" xfId="4" applyFont="1" applyFill="1" applyBorder="1" applyAlignment="1">
      <alignment horizontal="justify" vertical="center" wrapText="1"/>
    </xf>
    <xf numFmtId="0" fontId="9" fillId="0" borderId="38" xfId="4" applyFont="1" applyFill="1" applyBorder="1" applyAlignment="1">
      <alignment horizontal="justify" vertical="center" wrapText="1"/>
    </xf>
    <xf numFmtId="3" fontId="11" fillId="0" borderId="3" xfId="4" applyNumberFormat="1" applyFont="1" applyBorder="1" applyAlignment="1">
      <alignment horizontal="center" vertical="center" wrapText="1"/>
    </xf>
    <xf numFmtId="3" fontId="11" fillId="0" borderId="1" xfId="4" applyNumberFormat="1" applyFont="1" applyBorder="1" applyAlignment="1">
      <alignment horizontal="center" vertical="center" wrapText="1"/>
    </xf>
    <xf numFmtId="0" fontId="17" fillId="0" borderId="1" xfId="4" applyFont="1" applyFill="1" applyBorder="1" applyAlignment="1">
      <alignment horizontal="justify" vertical="center" wrapText="1"/>
    </xf>
    <xf numFmtId="37" fontId="3" fillId="0" borderId="4" xfId="4" applyNumberFormat="1" applyFont="1" applyBorder="1" applyAlignment="1">
      <alignment horizontal="center" vertical="center" wrapText="1"/>
    </xf>
    <xf numFmtId="37" fontId="3" fillId="0" borderId="5" xfId="4" applyNumberFormat="1" applyFont="1" applyBorder="1" applyAlignment="1">
      <alignment horizontal="center" vertical="center" wrapText="1"/>
    </xf>
    <xf numFmtId="0" fontId="10" fillId="13" borderId="51"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13" borderId="52" xfId="0" applyFont="1" applyFill="1" applyBorder="1" applyAlignment="1">
      <alignment horizontal="center" vertical="center" wrapText="1"/>
    </xf>
    <xf numFmtId="0" fontId="10" fillId="13" borderId="41" xfId="0" applyFont="1" applyFill="1" applyBorder="1" applyAlignment="1">
      <alignment horizontal="center" vertical="center" wrapText="1"/>
    </xf>
    <xf numFmtId="0" fontId="10" fillId="13" borderId="36"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6" fillId="10" borderId="34"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14" xfId="0" applyFont="1" applyFill="1" applyBorder="1" applyAlignment="1">
      <alignment horizontal="center" vertical="center"/>
    </xf>
    <xf numFmtId="0" fontId="16" fillId="16" borderId="40" xfId="0" applyFont="1" applyFill="1" applyBorder="1" applyAlignment="1">
      <alignment horizontal="center" vertical="center" wrapText="1"/>
    </xf>
    <xf numFmtId="0" fontId="16" fillId="16" borderId="6" xfId="0" applyFont="1" applyFill="1" applyBorder="1" applyAlignment="1">
      <alignment horizontal="center" vertical="center" wrapText="1"/>
    </xf>
    <xf numFmtId="3" fontId="16" fillId="16" borderId="7" xfId="0" applyNumberFormat="1" applyFont="1" applyFill="1" applyBorder="1" applyAlignment="1">
      <alignment horizontal="center" wrapText="1"/>
    </xf>
    <xf numFmtId="3" fontId="16" fillId="16" borderId="36" xfId="0" applyNumberFormat="1" applyFont="1" applyFill="1" applyBorder="1" applyAlignment="1">
      <alignment horizontal="center" wrapText="1"/>
    </xf>
    <xf numFmtId="3" fontId="16" fillId="16" borderId="9" xfId="0" applyNumberFormat="1" applyFont="1" applyFill="1" applyBorder="1" applyAlignment="1">
      <alignment horizontal="center" wrapText="1"/>
    </xf>
    <xf numFmtId="3" fontId="11" fillId="13" borderId="10" xfId="0" applyNumberFormat="1" applyFont="1" applyFill="1" applyBorder="1" applyAlignment="1">
      <alignment horizontal="center" vertical="center"/>
    </xf>
    <xf numFmtId="3" fontId="11" fillId="13" borderId="1" xfId="0" applyNumberFormat="1" applyFont="1" applyFill="1" applyBorder="1" applyAlignment="1">
      <alignment horizontal="center" vertical="center"/>
    </xf>
    <xf numFmtId="3" fontId="11" fillId="13" borderId="2" xfId="0" applyNumberFormat="1" applyFont="1" applyFill="1" applyBorder="1" applyAlignment="1">
      <alignment horizontal="center" vertical="center"/>
    </xf>
    <xf numFmtId="49" fontId="14" fillId="23" borderId="4" xfId="0" applyNumberFormat="1" applyFont="1" applyFill="1" applyBorder="1" applyAlignment="1">
      <alignment horizontal="center" vertical="center" wrapText="1"/>
    </xf>
    <xf numFmtId="49" fontId="14" fillId="23" borderId="5" xfId="0" applyNumberFormat="1" applyFont="1" applyFill="1" applyBorder="1" applyAlignment="1">
      <alignment horizontal="center" vertical="center" wrapText="1"/>
    </xf>
    <xf numFmtId="49" fontId="14" fillId="23" borderId="14" xfId="0" applyNumberFormat="1" applyFont="1" applyFill="1" applyBorder="1" applyAlignment="1">
      <alignment horizontal="center" vertical="center" wrapText="1"/>
    </xf>
    <xf numFmtId="0" fontId="8" fillId="13" borderId="55" xfId="0" applyFont="1" applyFill="1" applyBorder="1" applyAlignment="1">
      <alignment horizontal="justify" vertical="center" wrapText="1"/>
    </xf>
    <xf numFmtId="0" fontId="8" fillId="13" borderId="34" xfId="0" applyFont="1" applyFill="1" applyBorder="1" applyAlignment="1">
      <alignment horizontal="justify" vertical="center" wrapText="1"/>
    </xf>
    <xf numFmtId="0" fontId="11" fillId="13" borderId="1" xfId="0" applyFont="1" applyFill="1" applyBorder="1" applyAlignment="1">
      <alignment horizontal="justify" vertical="center" wrapText="1"/>
    </xf>
    <xf numFmtId="0" fontId="14" fillId="18" borderId="2" xfId="0" applyFont="1" applyFill="1" applyBorder="1" applyAlignment="1">
      <alignment horizontal="center" vertical="center" wrapText="1"/>
    </xf>
    <xf numFmtId="0" fontId="16" fillId="6" borderId="27" xfId="0" applyFont="1" applyFill="1" applyBorder="1" applyAlignment="1">
      <alignment horizontal="center" vertical="center" wrapText="1"/>
    </xf>
    <xf numFmtId="0" fontId="16" fillId="6" borderId="58"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45" fillId="25" borderId="48" xfId="0" applyFont="1" applyFill="1" applyBorder="1" applyAlignment="1">
      <alignment horizontal="center" vertical="center" wrapText="1"/>
    </xf>
    <xf numFmtId="0" fontId="45" fillId="25" borderId="0" xfId="0" applyFont="1" applyFill="1" applyBorder="1" applyAlignment="1">
      <alignment horizontal="center" vertical="center" wrapText="1"/>
    </xf>
    <xf numFmtId="0" fontId="11" fillId="13" borderId="10" xfId="0" applyFont="1" applyFill="1" applyBorder="1" applyAlignment="1">
      <alignment horizontal="justify" vertical="center" wrapText="1"/>
    </xf>
    <xf numFmtId="165" fontId="14" fillId="23" borderId="3" xfId="2" applyFont="1" applyFill="1" applyBorder="1" applyAlignment="1">
      <alignment horizontal="center" vertical="center" wrapText="1"/>
    </xf>
    <xf numFmtId="165" fontId="14" fillId="23" borderId="1" xfId="2" applyFont="1" applyFill="1" applyBorder="1" applyAlignment="1">
      <alignment horizontal="center" vertical="center" wrapText="1"/>
    </xf>
    <xf numFmtId="165" fontId="14" fillId="23" borderId="2" xfId="2"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8" borderId="19" xfId="0" applyFont="1" applyFill="1" applyBorder="1" applyAlignment="1">
      <alignment horizontal="center" vertical="center"/>
    </xf>
    <xf numFmtId="0" fontId="16" fillId="8" borderId="0" xfId="0" applyFont="1" applyFill="1" applyBorder="1" applyAlignment="1">
      <alignment horizontal="center" vertical="center"/>
    </xf>
    <xf numFmtId="0" fontId="16" fillId="8" borderId="33" xfId="0" applyFont="1" applyFill="1" applyBorder="1" applyAlignment="1">
      <alignment horizontal="center" vertical="center"/>
    </xf>
    <xf numFmtId="0" fontId="16" fillId="10" borderId="23" xfId="0" applyFont="1" applyFill="1" applyBorder="1" applyAlignment="1">
      <alignment horizontal="center" vertical="center"/>
    </xf>
    <xf numFmtId="0" fontId="16" fillId="10" borderId="59" xfId="0" applyFont="1" applyFill="1" applyBorder="1" applyAlignment="1">
      <alignment horizontal="center" vertical="center"/>
    </xf>
    <xf numFmtId="0" fontId="16" fillId="10" borderId="22" xfId="0" applyFont="1" applyFill="1" applyBorder="1" applyAlignment="1">
      <alignment horizontal="center" vertical="center"/>
    </xf>
    <xf numFmtId="0" fontId="14" fillId="8" borderId="34" xfId="0" applyFont="1" applyFill="1" applyBorder="1" applyAlignment="1">
      <alignment horizontal="center" vertical="center" wrapText="1"/>
    </xf>
    <xf numFmtId="0" fontId="6" fillId="13" borderId="47" xfId="0" applyFont="1" applyFill="1" applyBorder="1" applyAlignment="1">
      <alignment horizontal="justify" vertical="center" wrapText="1"/>
    </xf>
    <xf numFmtId="0" fontId="6" fillId="13" borderId="44" xfId="0" applyFont="1" applyFill="1" applyBorder="1" applyAlignment="1">
      <alignment horizontal="justify" vertical="center" wrapText="1"/>
    </xf>
    <xf numFmtId="0" fontId="6" fillId="13" borderId="8" xfId="0" applyFont="1" applyFill="1" applyBorder="1" applyAlignment="1">
      <alignment horizontal="justify" vertical="center" wrapText="1"/>
    </xf>
    <xf numFmtId="0" fontId="17" fillId="0" borderId="13" xfId="4" applyFont="1" applyFill="1" applyBorder="1" applyAlignment="1">
      <alignment horizontal="justify" vertical="center" wrapText="1"/>
    </xf>
    <xf numFmtId="0" fontId="17" fillId="0" borderId="38" xfId="4" applyFont="1" applyFill="1" applyBorder="1" applyAlignment="1">
      <alignment horizontal="justify" vertical="center" wrapText="1"/>
    </xf>
    <xf numFmtId="0" fontId="17" fillId="0" borderId="34" xfId="4" applyFont="1" applyFill="1" applyBorder="1" applyAlignment="1">
      <alignment horizontal="justify" vertical="center" wrapText="1"/>
    </xf>
    <xf numFmtId="181" fontId="9" fillId="14" borderId="5" xfId="0" applyNumberFormat="1" applyFont="1" applyFill="1" applyBorder="1" applyAlignment="1">
      <alignment horizontal="center" vertical="center" wrapText="1"/>
    </xf>
    <xf numFmtId="181" fontId="6" fillId="0" borderId="5" xfId="0" applyNumberFormat="1" applyFont="1" applyBorder="1" applyAlignment="1">
      <alignment horizontal="center" vertical="center" wrapText="1"/>
    </xf>
    <xf numFmtId="181" fontId="6" fillId="0" borderId="14" xfId="0" applyNumberFormat="1" applyFont="1" applyBorder="1" applyAlignment="1">
      <alignment horizontal="center" vertical="center" wrapText="1"/>
    </xf>
    <xf numFmtId="0" fontId="11" fillId="14" borderId="2" xfId="0" applyFont="1" applyFill="1" applyBorder="1" applyAlignment="1">
      <alignment horizontal="justify" vertical="center" wrapText="1"/>
    </xf>
    <xf numFmtId="0" fontId="11" fillId="0" borderId="1" xfId="4" applyFont="1" applyFill="1" applyBorder="1" applyAlignment="1">
      <alignment horizontal="justify" vertical="center" wrapText="1"/>
    </xf>
    <xf numFmtId="0" fontId="11" fillId="0" borderId="2" xfId="4" applyFont="1" applyFill="1" applyBorder="1" applyAlignment="1">
      <alignment horizontal="justify" vertical="center" wrapText="1"/>
    </xf>
    <xf numFmtId="0" fontId="6" fillId="14" borderId="13" xfId="0" applyFont="1" applyFill="1" applyBorder="1" applyAlignment="1">
      <alignment horizontal="justify" vertical="center" wrapText="1"/>
    </xf>
    <xf numFmtId="0" fontId="6" fillId="14" borderId="38" xfId="0" applyFont="1" applyFill="1" applyBorder="1" applyAlignment="1">
      <alignment horizontal="justify" vertical="center" wrapText="1"/>
    </xf>
    <xf numFmtId="0" fontId="6" fillId="14" borderId="34" xfId="0" applyFont="1" applyFill="1" applyBorder="1" applyAlignment="1">
      <alignment horizontal="justify" vertical="center" wrapText="1"/>
    </xf>
    <xf numFmtId="0" fontId="11" fillId="0" borderId="1" xfId="0" applyFont="1" applyBorder="1" applyAlignment="1">
      <alignment horizontal="justify" vertical="center" wrapText="1"/>
    </xf>
    <xf numFmtId="0" fontId="11" fillId="14" borderId="3" xfId="0" applyFont="1" applyFill="1" applyBorder="1" applyAlignment="1">
      <alignment horizontal="justify" vertical="center" wrapText="1"/>
    </xf>
    <xf numFmtId="3" fontId="6" fillId="14" borderId="3" xfId="0" applyNumberFormat="1" applyFont="1" applyFill="1" applyBorder="1" applyAlignment="1">
      <alignment horizontal="center" vertical="center" wrapText="1"/>
    </xf>
    <xf numFmtId="3" fontId="6" fillId="14" borderId="1" xfId="0" applyNumberFormat="1" applyFont="1" applyFill="1" applyBorder="1" applyAlignment="1">
      <alignment horizontal="center" vertical="center" wrapText="1"/>
    </xf>
    <xf numFmtId="3" fontId="6" fillId="14" borderId="2" xfId="0" applyNumberFormat="1" applyFont="1" applyFill="1" applyBorder="1" applyAlignment="1">
      <alignment horizontal="center" vertical="center" wrapText="1"/>
    </xf>
    <xf numFmtId="170" fontId="6" fillId="14" borderId="1" xfId="0" applyNumberFormat="1" applyFont="1" applyFill="1" applyBorder="1" applyAlignment="1">
      <alignment horizontal="center" vertical="center" wrapText="1"/>
    </xf>
    <xf numFmtId="170" fontId="6" fillId="0" borderId="1" xfId="0" applyNumberFormat="1" applyFont="1" applyBorder="1" applyAlignment="1">
      <alignment horizontal="center" vertical="center" wrapText="1"/>
    </xf>
    <xf numFmtId="170" fontId="6" fillId="0" borderId="2" xfId="0" applyNumberFormat="1" applyFont="1" applyBorder="1" applyAlignment="1">
      <alignment horizontal="center" vertical="center" wrapText="1"/>
    </xf>
    <xf numFmtId="181" fontId="6" fillId="14" borderId="1" xfId="0" applyNumberFormat="1" applyFont="1" applyFill="1" applyBorder="1" applyAlignment="1">
      <alignment horizontal="center" vertical="center" wrapText="1"/>
    </xf>
    <xf numFmtId="181" fontId="6" fillId="0" borderId="1" xfId="0" applyNumberFormat="1" applyFont="1" applyBorder="1" applyAlignment="1">
      <alignment horizontal="center" vertical="center" wrapText="1"/>
    </xf>
    <xf numFmtId="181" fontId="6" fillId="0" borderId="2" xfId="0" applyNumberFormat="1" applyFont="1" applyBorder="1" applyAlignment="1">
      <alignment horizontal="center" vertical="center" wrapText="1"/>
    </xf>
    <xf numFmtId="0" fontId="9" fillId="0" borderId="5" xfId="4" applyFont="1" applyFill="1" applyBorder="1" applyAlignment="1">
      <alignment horizontal="justify" vertical="center" wrapText="1"/>
    </xf>
    <xf numFmtId="0" fontId="9" fillId="0" borderId="14" xfId="4" applyFont="1" applyFill="1" applyBorder="1" applyAlignment="1">
      <alignment horizontal="justify" vertical="center" wrapText="1"/>
    </xf>
    <xf numFmtId="3" fontId="6" fillId="0" borderId="3" xfId="4" applyNumberFormat="1" applyFont="1" applyFill="1" applyBorder="1" applyAlignment="1">
      <alignment horizontal="center" vertical="center" wrapText="1"/>
    </xf>
    <xf numFmtId="3" fontId="6" fillId="0" borderId="2" xfId="4" applyNumberFormat="1" applyFont="1" applyFill="1" applyBorder="1" applyAlignment="1">
      <alignment horizontal="center" vertical="center" wrapText="1"/>
    </xf>
    <xf numFmtId="178" fontId="6" fillId="0" borderId="1" xfId="4" applyNumberFormat="1" applyFont="1" applyFill="1" applyBorder="1" applyAlignment="1">
      <alignment horizontal="center" vertical="center" wrapText="1"/>
    </xf>
    <xf numFmtId="178" fontId="6" fillId="0" borderId="2" xfId="4" applyNumberFormat="1" applyFont="1" applyFill="1" applyBorder="1" applyAlignment="1">
      <alignment horizontal="center" vertical="center" wrapText="1"/>
    </xf>
    <xf numFmtId="3" fontId="6" fillId="0" borderId="46" xfId="4" applyNumberFormat="1" applyFont="1" applyFill="1" applyBorder="1" applyAlignment="1">
      <alignment horizontal="center" vertical="center" wrapText="1"/>
    </xf>
    <xf numFmtId="3" fontId="6" fillId="0" borderId="18" xfId="4" applyNumberFormat="1" applyFont="1" applyFill="1" applyBorder="1" applyAlignment="1">
      <alignment horizontal="center" vertical="center" wrapText="1"/>
    </xf>
    <xf numFmtId="3" fontId="6" fillId="0" borderId="6" xfId="4" applyNumberFormat="1" applyFont="1" applyFill="1" applyBorder="1" applyAlignment="1">
      <alignment horizontal="center" vertical="center" wrapText="1"/>
    </xf>
    <xf numFmtId="0" fontId="2" fillId="0" borderId="46" xfId="4" applyFont="1" applyFill="1" applyBorder="1" applyAlignment="1">
      <alignment horizontal="justify" vertical="center" wrapText="1"/>
    </xf>
    <xf numFmtId="0" fontId="2" fillId="0" borderId="18" xfId="4" applyFont="1" applyFill="1" applyBorder="1" applyAlignment="1">
      <alignment horizontal="justify" vertical="center" wrapText="1"/>
    </xf>
    <xf numFmtId="0" fontId="2" fillId="0" borderId="6" xfId="4"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38" xfId="0" applyFont="1" applyFill="1" applyBorder="1" applyAlignment="1">
      <alignment horizontal="justify" vertical="center" wrapText="1"/>
    </xf>
    <xf numFmtId="0" fontId="6" fillId="0" borderId="34"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3" fontId="6" fillId="13" borderId="3" xfId="6" applyNumberFormat="1" applyFont="1" applyFill="1" applyBorder="1" applyAlignment="1">
      <alignment horizontal="center" vertical="center"/>
    </xf>
    <xf numFmtId="3" fontId="6" fillId="13" borderId="1" xfId="6" applyNumberFormat="1" applyFont="1" applyFill="1" applyBorder="1" applyAlignment="1">
      <alignment horizontal="center" vertical="center"/>
    </xf>
    <xf numFmtId="3" fontId="6" fillId="13" borderId="2" xfId="6" applyNumberFormat="1" applyFont="1" applyFill="1" applyBorder="1" applyAlignment="1">
      <alignment horizontal="center" vertical="center"/>
    </xf>
    <xf numFmtId="0" fontId="6" fillId="13" borderId="46" xfId="0" applyFont="1" applyFill="1" applyBorder="1" applyAlignment="1">
      <alignment horizontal="justify" vertical="center" wrapText="1"/>
    </xf>
    <xf numFmtId="0" fontId="6" fillId="13" borderId="18" xfId="0" applyFont="1" applyFill="1" applyBorder="1" applyAlignment="1">
      <alignment horizontal="justify" vertical="center" wrapText="1"/>
    </xf>
    <xf numFmtId="0" fontId="6" fillId="13" borderId="6" xfId="0" applyFont="1" applyFill="1" applyBorder="1" applyAlignment="1">
      <alignment horizontal="justify" vertical="center" wrapText="1"/>
    </xf>
    <xf numFmtId="3" fontId="6" fillId="13" borderId="10"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2" fontId="6" fillId="21" borderId="13" xfId="0" applyNumberFormat="1" applyFont="1" applyFill="1" applyBorder="1" applyAlignment="1">
      <alignment horizontal="justify" vertical="center" wrapText="1"/>
    </xf>
    <xf numFmtId="2" fontId="6" fillId="21" borderId="38" xfId="0" applyNumberFormat="1" applyFont="1" applyFill="1" applyBorder="1" applyAlignment="1">
      <alignment horizontal="justify" vertical="center" wrapText="1"/>
    </xf>
    <xf numFmtId="3" fontId="6" fillId="21" borderId="3" xfId="0" applyNumberFormat="1" applyFont="1" applyFill="1" applyBorder="1" applyAlignment="1">
      <alignment horizontal="center" vertical="center" wrapText="1"/>
    </xf>
    <xf numFmtId="3" fontId="6" fillId="21" borderId="1" xfId="0" applyNumberFormat="1" applyFont="1" applyFill="1" applyBorder="1" applyAlignment="1">
      <alignment horizontal="center" vertical="center" wrapText="1"/>
    </xf>
    <xf numFmtId="0" fontId="17" fillId="21" borderId="38" xfId="0" applyFont="1" applyFill="1" applyBorder="1" applyAlignment="1">
      <alignment horizontal="justify" vertical="center" wrapText="1"/>
    </xf>
    <xf numFmtId="0" fontId="17" fillId="21" borderId="34" xfId="0" applyFont="1" applyFill="1" applyBorder="1" applyAlignment="1">
      <alignment horizontal="justify" vertical="center" wrapText="1"/>
    </xf>
    <xf numFmtId="0" fontId="6" fillId="21" borderId="1" xfId="0" applyFont="1" applyFill="1" applyBorder="1" applyAlignment="1">
      <alignment horizontal="justify" vertical="center" wrapText="1"/>
    </xf>
    <xf numFmtId="3" fontId="39" fillId="21" borderId="5" xfId="0" applyNumberFormat="1" applyFont="1" applyFill="1" applyBorder="1" applyAlignment="1">
      <alignment horizontal="center" vertical="center" wrapText="1"/>
    </xf>
    <xf numFmtId="3" fontId="39" fillId="21" borderId="14" xfId="0" applyNumberFormat="1" applyFont="1" applyFill="1" applyBorder="1" applyAlignment="1">
      <alignment horizontal="center" vertical="center" wrapText="1"/>
    </xf>
    <xf numFmtId="3" fontId="10" fillId="21" borderId="1" xfId="0" applyNumberFormat="1" applyFont="1" applyFill="1" applyBorder="1" applyAlignment="1">
      <alignment horizontal="center" vertical="center" wrapText="1"/>
    </xf>
    <xf numFmtId="3" fontId="39" fillId="21" borderId="2" xfId="0" applyNumberFormat="1" applyFont="1" applyFill="1" applyBorder="1" applyAlignment="1">
      <alignment horizontal="center" vertical="center" wrapText="1"/>
    </xf>
    <xf numFmtId="3" fontId="11" fillId="21" borderId="1" xfId="0" applyNumberFormat="1" applyFont="1" applyFill="1" applyBorder="1" applyAlignment="1">
      <alignment horizontal="center" vertical="center" wrapText="1"/>
    </xf>
    <xf numFmtId="3" fontId="6" fillId="21" borderId="2" xfId="0" applyNumberFormat="1" applyFont="1" applyFill="1" applyBorder="1" applyAlignment="1">
      <alignment horizontal="center" vertical="center" wrapText="1"/>
    </xf>
    <xf numFmtId="0" fontId="6" fillId="21" borderId="2" xfId="0" applyFont="1" applyFill="1" applyBorder="1" applyAlignment="1">
      <alignment horizontal="justify" vertical="center" wrapText="1"/>
    </xf>
    <xf numFmtId="3" fontId="11" fillId="21" borderId="1" xfId="0" applyNumberFormat="1" applyFont="1" applyFill="1" applyBorder="1" applyAlignment="1">
      <alignment horizontal="center" vertical="center"/>
    </xf>
    <xf numFmtId="3" fontId="11" fillId="21" borderId="2" xfId="0" applyNumberFormat="1" applyFont="1" applyFill="1" applyBorder="1" applyAlignment="1">
      <alignment horizontal="center" vertical="center"/>
    </xf>
    <xf numFmtId="3" fontId="6" fillId="13" borderId="6" xfId="0" applyNumberFormat="1" applyFont="1" applyFill="1" applyBorder="1" applyAlignment="1">
      <alignment horizontal="center" vertical="center" wrapText="1"/>
    </xf>
    <xf numFmtId="3" fontId="6" fillId="13" borderId="11" xfId="0" applyNumberFormat="1" applyFont="1" applyFill="1" applyBorder="1" applyAlignment="1">
      <alignment horizontal="center" vertical="center" wrapText="1"/>
    </xf>
    <xf numFmtId="3" fontId="39" fillId="21" borderId="1" xfId="0" applyNumberFormat="1" applyFont="1" applyFill="1" applyBorder="1" applyAlignment="1">
      <alignment horizontal="center" vertical="center" wrapText="1"/>
    </xf>
    <xf numFmtId="14" fontId="6" fillId="13" borderId="46" xfId="0" applyNumberFormat="1" applyFont="1" applyFill="1" applyBorder="1" applyAlignment="1">
      <alignment horizontal="justify" vertical="center" wrapText="1"/>
    </xf>
    <xf numFmtId="0" fontId="40" fillId="13" borderId="46" xfId="0" applyFont="1" applyFill="1" applyBorder="1" applyAlignment="1">
      <alignment horizontal="justify" vertical="center" wrapText="1"/>
    </xf>
    <xf numFmtId="0" fontId="40" fillId="13" borderId="18" xfId="0" applyFont="1" applyFill="1" applyBorder="1" applyAlignment="1">
      <alignment horizontal="justify" vertical="center" wrapText="1"/>
    </xf>
    <xf numFmtId="0" fontId="40" fillId="13" borderId="10" xfId="0" applyFont="1" applyFill="1" applyBorder="1" applyAlignment="1">
      <alignment horizontal="justify" vertical="center" wrapText="1"/>
    </xf>
    <xf numFmtId="0" fontId="37" fillId="13" borderId="47" xfId="0" applyFont="1" applyFill="1" applyBorder="1" applyAlignment="1">
      <alignment horizontal="center" vertical="center" wrapText="1"/>
    </xf>
    <xf numFmtId="0" fontId="37" fillId="13" borderId="44" xfId="0" applyFont="1" applyFill="1" applyBorder="1" applyAlignment="1">
      <alignment horizontal="center" vertical="center" wrapText="1"/>
    </xf>
    <xf numFmtId="0" fontId="37" fillId="13" borderId="43" xfId="0" applyFont="1" applyFill="1" applyBorder="1" applyAlignment="1">
      <alignment horizontal="center" vertical="center" wrapText="1"/>
    </xf>
    <xf numFmtId="0" fontId="7" fillId="16" borderId="40" xfId="0" applyFont="1" applyFill="1" applyBorder="1" applyAlignment="1">
      <alignment horizontal="center" vertical="center" wrapText="1"/>
    </xf>
    <xf numFmtId="0" fontId="7" fillId="16" borderId="6" xfId="0" applyFont="1" applyFill="1" applyBorder="1" applyAlignment="1">
      <alignment horizontal="center" vertical="center" wrapText="1"/>
    </xf>
    <xf numFmtId="165" fontId="14" fillId="23" borderId="11" xfId="2" applyFont="1" applyFill="1" applyBorder="1" applyAlignment="1">
      <alignment horizontal="center" vertical="center" wrapText="1"/>
    </xf>
    <xf numFmtId="0" fontId="6" fillId="13" borderId="13" xfId="4" applyFont="1" applyFill="1" applyBorder="1" applyAlignment="1">
      <alignment horizontal="justify" vertical="center" wrapText="1"/>
    </xf>
    <xf numFmtId="0" fontId="6" fillId="13" borderId="38" xfId="4" applyFont="1" applyFill="1" applyBorder="1" applyAlignment="1">
      <alignment horizontal="justify" vertical="center" wrapText="1"/>
    </xf>
    <xf numFmtId="0" fontId="6" fillId="13" borderId="34" xfId="4" applyFont="1" applyFill="1" applyBorder="1" applyAlignment="1">
      <alignment horizontal="justify" vertical="center" wrapText="1"/>
    </xf>
    <xf numFmtId="166" fontId="37" fillId="13" borderId="3" xfId="2" applyNumberFormat="1" applyFont="1" applyFill="1" applyBorder="1" applyAlignment="1">
      <alignment horizontal="center" vertical="center" wrapText="1"/>
    </xf>
    <xf numFmtId="166" fontId="37" fillId="13" borderId="1" xfId="2" applyNumberFormat="1" applyFont="1" applyFill="1" applyBorder="1" applyAlignment="1">
      <alignment horizontal="center" vertical="center" wrapText="1"/>
    </xf>
    <xf numFmtId="0" fontId="37" fillId="13" borderId="3" xfId="0" applyFont="1" applyFill="1" applyBorder="1" applyAlignment="1">
      <alignment horizontal="justify" vertical="center" wrapText="1"/>
    </xf>
    <xf numFmtId="0" fontId="37" fillId="13" borderId="1" xfId="0" applyFont="1" applyFill="1" applyBorder="1" applyAlignment="1">
      <alignment horizontal="justify" vertical="center" wrapText="1"/>
    </xf>
    <xf numFmtId="3" fontId="37" fillId="13" borderId="3" xfId="4" applyNumberFormat="1" applyFont="1" applyFill="1" applyBorder="1" applyAlignment="1">
      <alignment horizontal="center" vertical="center" wrapText="1"/>
    </xf>
    <xf numFmtId="0" fontId="0" fillId="13" borderId="1" xfId="0" applyFill="1" applyBorder="1" applyAlignment="1">
      <alignment horizontal="center" vertical="center" wrapText="1"/>
    </xf>
    <xf numFmtId="49" fontId="5" fillId="18" borderId="46" xfId="0" applyNumberFormat="1" applyFont="1" applyFill="1" applyBorder="1" applyAlignment="1">
      <alignment horizontal="center" vertical="center" wrapText="1"/>
    </xf>
    <xf numFmtId="49" fontId="5" fillId="18" borderId="18" xfId="0" applyNumberFormat="1" applyFont="1" applyFill="1" applyBorder="1" applyAlignment="1">
      <alignment horizontal="center" vertical="center" wrapText="1"/>
    </xf>
    <xf numFmtId="0" fontId="5" fillId="18" borderId="4" xfId="0" applyFont="1" applyFill="1" applyBorder="1" applyAlignment="1">
      <alignment horizontal="justify" vertical="center" wrapText="1"/>
    </xf>
    <xf numFmtId="0" fontId="5" fillId="18" borderId="5" xfId="0" applyFont="1" applyFill="1" applyBorder="1" applyAlignment="1">
      <alignment horizontal="justify" vertical="center" wrapText="1"/>
    </xf>
    <xf numFmtId="0" fontId="5" fillId="18" borderId="12" xfId="0" applyFont="1" applyFill="1" applyBorder="1" applyAlignment="1">
      <alignment horizontal="justify" vertical="center" wrapText="1"/>
    </xf>
    <xf numFmtId="0" fontId="12" fillId="13" borderId="49" xfId="0" applyFont="1" applyFill="1" applyBorder="1" applyAlignment="1">
      <alignment horizontal="center" vertical="center" wrapText="1"/>
    </xf>
    <xf numFmtId="0" fontId="12" fillId="13" borderId="59"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4" fillId="22" borderId="25" xfId="0" applyFont="1" applyFill="1" applyBorder="1" applyAlignment="1">
      <alignment horizontal="center" vertical="center" wrapText="1"/>
    </xf>
    <xf numFmtId="0" fontId="4" fillId="22" borderId="56" xfId="0" applyFont="1" applyFill="1" applyBorder="1" applyAlignment="1">
      <alignment horizontal="center" vertical="center" wrapText="1"/>
    </xf>
    <xf numFmtId="0" fontId="4" fillId="22" borderId="57" xfId="0" applyFont="1" applyFill="1" applyBorder="1" applyAlignment="1">
      <alignment horizontal="center" vertical="center" wrapText="1"/>
    </xf>
    <xf numFmtId="0" fontId="4" fillId="22" borderId="21" xfId="0" applyFont="1" applyFill="1" applyBorder="1" applyAlignment="1">
      <alignment horizontal="center" vertical="center" wrapText="1"/>
    </xf>
    <xf numFmtId="0" fontId="4" fillId="22" borderId="32" xfId="0" applyFont="1" applyFill="1" applyBorder="1" applyAlignment="1">
      <alignment horizontal="center" vertical="center" wrapText="1"/>
    </xf>
    <xf numFmtId="0" fontId="4" fillId="22" borderId="45" xfId="0" applyFont="1" applyFill="1" applyBorder="1" applyAlignment="1">
      <alignment horizontal="center" vertical="center" wrapText="1"/>
    </xf>
    <xf numFmtId="0" fontId="48" fillId="13" borderId="18" xfId="0" applyFont="1" applyFill="1" applyBorder="1" applyAlignment="1">
      <alignment horizontal="center" vertical="center" wrapText="1"/>
    </xf>
    <xf numFmtId="0" fontId="48" fillId="13" borderId="6" xfId="0" applyFont="1" applyFill="1" applyBorder="1" applyAlignment="1">
      <alignment horizontal="center" vertical="center" wrapText="1"/>
    </xf>
    <xf numFmtId="0" fontId="47" fillId="13" borderId="11" xfId="0" applyFont="1" applyFill="1" applyBorder="1" applyAlignment="1">
      <alignment horizontal="center" vertical="center" wrapText="1"/>
    </xf>
    <xf numFmtId="0" fontId="47" fillId="13" borderId="18" xfId="0" applyFont="1" applyFill="1" applyBorder="1" applyAlignment="1">
      <alignment horizontal="center" vertical="center" wrapText="1"/>
    </xf>
    <xf numFmtId="0" fontId="48" fillId="13" borderId="46" xfId="0" applyFont="1" applyFill="1" applyBorder="1" applyAlignment="1">
      <alignment horizontal="center" vertical="center" wrapText="1"/>
    </xf>
    <xf numFmtId="0" fontId="48" fillId="13" borderId="11" xfId="0" applyFont="1" applyFill="1" applyBorder="1" applyAlignment="1">
      <alignment horizontal="center" vertical="center" wrapText="1"/>
    </xf>
    <xf numFmtId="0" fontId="48" fillId="13" borderId="10" xfId="0" applyFont="1" applyFill="1" applyBorder="1" applyAlignment="1">
      <alignment horizontal="center" vertical="center" wrapText="1"/>
    </xf>
    <xf numFmtId="0" fontId="2" fillId="0" borderId="56" xfId="0" applyFont="1" applyBorder="1"/>
    <xf numFmtId="0" fontId="2" fillId="0" borderId="57" xfId="0" applyFont="1" applyBorder="1"/>
    <xf numFmtId="0" fontId="11" fillId="17" borderId="3" xfId="4" applyFont="1" applyFill="1" applyBorder="1" applyAlignment="1">
      <alignment horizontal="justify" vertical="center" wrapText="1"/>
    </xf>
    <xf numFmtId="0" fontId="12" fillId="25" borderId="48" xfId="0" applyFont="1" applyFill="1" applyBorder="1" applyAlignment="1">
      <alignment horizontal="center" vertical="center" wrapText="1"/>
    </xf>
    <xf numFmtId="0" fontId="12" fillId="25" borderId="0" xfId="0" applyFont="1" applyFill="1" applyBorder="1" applyAlignment="1">
      <alignment horizontal="center" vertical="center" wrapText="1"/>
    </xf>
    <xf numFmtId="0" fontId="8" fillId="13" borderId="13" xfId="0" applyFont="1" applyFill="1" applyBorder="1" applyAlignment="1">
      <alignment horizontal="justify" vertical="center" wrapText="1"/>
    </xf>
    <xf numFmtId="0" fontId="8" fillId="13" borderId="3" xfId="0" applyFont="1" applyFill="1" applyBorder="1" applyAlignment="1">
      <alignment horizontal="justify" vertical="center" wrapText="1"/>
    </xf>
    <xf numFmtId="3" fontId="8" fillId="13" borderId="3" xfId="4" applyNumberFormat="1" applyFont="1" applyFill="1" applyBorder="1" applyAlignment="1">
      <alignment horizontal="center" vertical="center" wrapText="1"/>
    </xf>
    <xf numFmtId="171" fontId="8" fillId="13" borderId="3" xfId="4" applyNumberFormat="1" applyFont="1" applyFill="1" applyBorder="1" applyAlignment="1">
      <alignment horizontal="center" vertical="center" wrapText="1"/>
    </xf>
    <xf numFmtId="3" fontId="11" fillId="0" borderId="3" xfId="4" applyNumberFormat="1" applyFont="1" applyFill="1" applyBorder="1" applyAlignment="1">
      <alignment horizontal="justify" vertical="center" wrapText="1"/>
    </xf>
    <xf numFmtId="3" fontId="8" fillId="0" borderId="3" xfId="3" applyNumberFormat="1" applyFont="1" applyFill="1" applyBorder="1" applyAlignment="1">
      <alignment horizontal="right" vertical="center" wrapText="1"/>
    </xf>
    <xf numFmtId="3" fontId="8" fillId="13" borderId="3" xfId="2" applyNumberFormat="1" applyFont="1" applyFill="1" applyBorder="1" applyAlignment="1">
      <alignment vertical="center" wrapText="1"/>
    </xf>
    <xf numFmtId="0" fontId="2" fillId="13" borderId="4" xfId="0" applyFont="1" applyFill="1" applyBorder="1" applyAlignment="1">
      <alignment horizontal="center" vertical="center" wrapText="1"/>
    </xf>
    <xf numFmtId="3" fontId="8" fillId="13" borderId="1" xfId="4" applyNumberFormat="1" applyFont="1" applyFill="1" applyBorder="1" applyAlignment="1">
      <alignment horizontal="center" vertical="center" wrapText="1"/>
    </xf>
    <xf numFmtId="171" fontId="8" fillId="13" borderId="1" xfId="4" applyNumberFormat="1" applyFont="1" applyFill="1" applyBorder="1" applyAlignment="1">
      <alignment horizontal="center" vertical="center" wrapText="1"/>
    </xf>
    <xf numFmtId="3" fontId="11" fillId="0" borderId="1" xfId="4" applyNumberFormat="1" applyFont="1" applyFill="1" applyBorder="1" applyAlignment="1">
      <alignment horizontal="justify" vertical="center" wrapText="1"/>
    </xf>
    <xf numFmtId="3" fontId="8" fillId="13" borderId="1" xfId="2" applyNumberFormat="1" applyFont="1" applyFill="1" applyBorder="1" applyAlignment="1">
      <alignment vertical="center" wrapText="1"/>
    </xf>
    <xf numFmtId="0" fontId="2" fillId="13" borderId="5" xfId="0" applyFont="1" applyFill="1" applyBorder="1" applyAlignment="1">
      <alignment horizontal="center" vertical="center" wrapText="1"/>
    </xf>
    <xf numFmtId="0" fontId="8" fillId="13" borderId="2" xfId="0" applyFont="1" applyFill="1" applyBorder="1" applyAlignment="1">
      <alignment horizontal="justify" vertical="center" wrapText="1"/>
    </xf>
    <xf numFmtId="3" fontId="8" fillId="13" borderId="2" xfId="4" applyNumberFormat="1" applyFont="1" applyFill="1" applyBorder="1" applyAlignment="1">
      <alignment horizontal="center" vertical="center" wrapText="1"/>
    </xf>
    <xf numFmtId="171" fontId="8" fillId="13" borderId="2" xfId="4" applyNumberFormat="1" applyFont="1" applyFill="1" applyBorder="1" applyAlignment="1">
      <alignment horizontal="center" vertical="center" wrapText="1"/>
    </xf>
    <xf numFmtId="3" fontId="8" fillId="0" borderId="2" xfId="3" applyNumberFormat="1" applyFont="1" applyFill="1" applyBorder="1" applyAlignment="1">
      <alignment horizontal="right" vertical="center" wrapText="1"/>
    </xf>
    <xf numFmtId="3" fontId="8" fillId="13" borderId="2" xfId="2" applyNumberFormat="1" applyFont="1" applyFill="1" applyBorder="1" applyAlignment="1">
      <alignment vertical="center" wrapText="1"/>
    </xf>
    <xf numFmtId="0" fontId="2" fillId="13" borderId="1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3" borderId="0" xfId="0" applyFont="1" applyFill="1" applyAlignment="1">
      <alignment horizontal="center" vertical="center" wrapText="1"/>
    </xf>
    <xf numFmtId="0" fontId="2" fillId="14" borderId="5" xfId="0" applyFont="1" applyFill="1" applyBorder="1" applyAlignment="1"/>
    <xf numFmtId="0" fontId="2" fillId="14" borderId="5" xfId="0" applyFont="1" applyFill="1" applyBorder="1" applyAlignment="1">
      <alignment vertical="center" wrapText="1"/>
    </xf>
    <xf numFmtId="0" fontId="2" fillId="14" borderId="12" xfId="0" applyFont="1" applyFill="1" applyBorder="1" applyAlignment="1"/>
    <xf numFmtId="0" fontId="2" fillId="13" borderId="16" xfId="0" applyFont="1" applyFill="1" applyBorder="1" applyAlignment="1">
      <alignment vertical="center"/>
    </xf>
    <xf numFmtId="0" fontId="2" fillId="13" borderId="39" xfId="0" applyFont="1" applyFill="1" applyBorder="1" applyAlignment="1"/>
    <xf numFmtId="166" fontId="2" fillId="0" borderId="0" xfId="0" applyNumberFormat="1" applyFont="1"/>
    <xf numFmtId="173" fontId="2" fillId="0" borderId="0" xfId="0" applyNumberFormat="1" applyFont="1"/>
    <xf numFmtId="168" fontId="2" fillId="0" borderId="0" xfId="0" applyNumberFormat="1" applyFont="1"/>
  </cellXfs>
  <cellStyles count="10">
    <cellStyle name="Millares" xfId="1" builtinId="3"/>
    <cellStyle name="Millares 5" xfId="2"/>
    <cellStyle name="Moneda" xfId="3" builtinId="4"/>
    <cellStyle name="Normal" xfId="0" builtinId="0"/>
    <cellStyle name="Normal 2 2" xfId="4"/>
    <cellStyle name="Normal 9" xfId="9"/>
    <cellStyle name="Porcentual" xfId="5" builtinId="5"/>
    <cellStyle name="Porcentual 2" xfId="6"/>
    <cellStyle name="Porcentual 2 2" xfId="7"/>
    <cellStyle name="Porcentual 3"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hyperlink" Target="http://www.pasto.gov.co/SIGER/siger_DespliegaIndicadores.php?tipo=P&amp;paramEjes=01&amp;paramProgramas=0101&amp;paramObjetivos=null&amp;paramMeta=10005" TargetMode="External"/><Relationship Id="rId7" Type="http://schemas.openxmlformats.org/officeDocument/2006/relationships/hyperlink" Target="http://www.pasto.gov.co/SIGER/siger_DespliegaIndicadores.php?tipo=P&amp;paramEjes=01&amp;paramProgramas=0101&amp;paramObjetivos=null&amp;paramMeta=10010" TargetMode="External"/><Relationship Id="rId2" Type="http://schemas.openxmlformats.org/officeDocument/2006/relationships/image" Target="../media/image1.png"/><Relationship Id="rId1" Type="http://schemas.openxmlformats.org/officeDocument/2006/relationships/hyperlink" Target="http://www.pasto.gov.co/SIGER/siger_DespliegaIndicadores.php?tipo=P&amp;paramEjes=01&amp;paramProgramas=0101&amp;paramObjetivos=null&amp;paramMeta=10004" TargetMode="External"/><Relationship Id="rId6" Type="http://schemas.openxmlformats.org/officeDocument/2006/relationships/hyperlink" Target="http://www.pasto.gov.co/SIGER/siger_DespliegaIndicadores.php?tipo=P&amp;paramEjes=01&amp;paramProgramas=0101&amp;paramObjetivos=null&amp;paramMeta=10008" TargetMode="External"/><Relationship Id="rId5" Type="http://schemas.openxmlformats.org/officeDocument/2006/relationships/hyperlink" Target="http://www.pasto.gov.co/SIGER/siger_DespliegaIndicadores.php?tipo=P&amp;paramEjes=01&amp;paramProgramas=0101&amp;paramObjetivos=null&amp;paramMeta=10007" TargetMode="External"/><Relationship Id="rId4" Type="http://schemas.openxmlformats.org/officeDocument/2006/relationships/hyperlink" Target="http://www.pasto.gov.co/SIGER/siger_DespliegaIndicadores.php?tipo=P&amp;paramEjes=01&amp;paramProgramas=0101&amp;paramObjetivos=null&amp;paramMeta=10006" TargetMode="External"/></Relationships>
</file>

<file path=xl/drawings/drawing1.xml><?xml version="1.0" encoding="utf-8"?>
<xdr:wsDr xmlns:xdr="http://schemas.openxmlformats.org/drawingml/2006/spreadsheetDrawing" xmlns:a="http://schemas.openxmlformats.org/drawingml/2006/main">
  <xdr:twoCellAnchor>
    <xdr:from>
      <xdr:col>4</xdr:col>
      <xdr:colOff>134471</xdr:colOff>
      <xdr:row>19</xdr:row>
      <xdr:rowOff>268941</xdr:rowOff>
    </xdr:from>
    <xdr:to>
      <xdr:col>4</xdr:col>
      <xdr:colOff>481853</xdr:colOff>
      <xdr:row>19</xdr:row>
      <xdr:rowOff>571500</xdr:rowOff>
    </xdr:to>
    <xdr:sp macro="" textlink="">
      <xdr:nvSpPr>
        <xdr:cNvPr id="2" name="1 CuadroTexto"/>
        <xdr:cNvSpPr txBox="1"/>
      </xdr:nvSpPr>
      <xdr:spPr>
        <a:xfrm>
          <a:off x="7078196" y="11565591"/>
          <a:ext cx="347382"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t>5</a:t>
          </a:r>
        </a:p>
      </xdr:txBody>
    </xdr:sp>
    <xdr:clientData/>
  </xdr:twoCellAnchor>
  <xdr:twoCellAnchor>
    <xdr:from>
      <xdr:col>3</xdr:col>
      <xdr:colOff>109904</xdr:colOff>
      <xdr:row>38</xdr:row>
      <xdr:rowOff>73270</xdr:rowOff>
    </xdr:from>
    <xdr:to>
      <xdr:col>3</xdr:col>
      <xdr:colOff>571500</xdr:colOff>
      <xdr:row>38</xdr:row>
      <xdr:rowOff>315058</xdr:rowOff>
    </xdr:to>
    <xdr:sp macro="" textlink="">
      <xdr:nvSpPr>
        <xdr:cNvPr id="3" name="2 CuadroTexto"/>
        <xdr:cNvSpPr txBox="1"/>
      </xdr:nvSpPr>
      <xdr:spPr>
        <a:xfrm>
          <a:off x="6405929" y="28010095"/>
          <a:ext cx="461596" cy="241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t>96%</a:t>
          </a:r>
        </a:p>
      </xdr:txBody>
    </xdr:sp>
    <xdr:clientData/>
  </xdr:twoCellAnchor>
  <xdr:twoCellAnchor>
    <xdr:from>
      <xdr:col>4</xdr:col>
      <xdr:colOff>36634</xdr:colOff>
      <xdr:row>38</xdr:row>
      <xdr:rowOff>95250</xdr:rowOff>
    </xdr:from>
    <xdr:to>
      <xdr:col>4</xdr:col>
      <xdr:colOff>542192</xdr:colOff>
      <xdr:row>38</xdr:row>
      <xdr:rowOff>322385</xdr:rowOff>
    </xdr:to>
    <xdr:sp macro="" textlink="">
      <xdr:nvSpPr>
        <xdr:cNvPr id="4" name="3 CuadroTexto"/>
        <xdr:cNvSpPr txBox="1"/>
      </xdr:nvSpPr>
      <xdr:spPr>
        <a:xfrm>
          <a:off x="6980359" y="28032075"/>
          <a:ext cx="505558" cy="227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t>96%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152400</xdr:colOff>
      <xdr:row>37</xdr:row>
      <xdr:rowOff>152400</xdr:rowOff>
    </xdr:to>
    <xdr:pic>
      <xdr:nvPicPr>
        <xdr:cNvPr id="1312937" name="Picture 2"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38" name="Picture 3"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39" name="Picture 4"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0" name="Picture 5"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1" name="Picture 6"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2" name="Picture 9"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3" name="Picture 10"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4" name="Picture 11"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5" name="Picture 12"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6" name="Picture 13"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7" name="Picture 14"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8" name="Picture 16"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49" name="Picture 17"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0" name="Picture 18"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1" name="Picture 19"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2" name="Picture 20"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3" name="Picture 23"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4" name="Picture 24"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5" name="Picture 25"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6" name="Picture 26"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7" name="Picture 27"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8" name="Picture 28"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59" name="Picture 30"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0" name="Picture 31"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1" name="Picture 32"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2" name="Picture 33"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3" name="Picture 34"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4" name="Picture 35"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5" name="Picture 36"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6" name="Picture 37"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7" name="Picture 38"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8" name="Picture 39"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69" name="Picture 40"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0" name="Picture 41"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1" name="Picture 42"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2" name="Picture 43"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3" name="Picture 44"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4" name="Picture 45"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5" name="Picture 46"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6" name="Picture 47"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7" name="Picture 49"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8" name="Picture 50"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79" name="Picture 51"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0" name="Picture 52"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1" name="Picture 53"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2" name="Picture 54"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3" name="Picture 56"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4" name="Picture 57"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5" name="Picture 58"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6" name="Picture 59"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7" name="Picture 60"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8" name="Picture 62"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89" name="Picture 63"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0" name="Picture 64"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1" name="Picture 65"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2" name="Picture 66" descr="icoPlusBlue">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3" name="Picture 67" descr="icoPlusBlue">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4" name="Picture 68" descr="icoPlusBlu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5" name="Picture 69" descr="icoPlusBlue">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6" name="Picture 70" descr="icoPlusBlue">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twoCellAnchor editAs="oneCell">
    <xdr:from>
      <xdr:col>1</xdr:col>
      <xdr:colOff>0</xdr:colOff>
      <xdr:row>37</xdr:row>
      <xdr:rowOff>0</xdr:rowOff>
    </xdr:from>
    <xdr:to>
      <xdr:col>1</xdr:col>
      <xdr:colOff>152400</xdr:colOff>
      <xdr:row>37</xdr:row>
      <xdr:rowOff>152400</xdr:rowOff>
    </xdr:to>
    <xdr:pic>
      <xdr:nvPicPr>
        <xdr:cNvPr id="1312997" name="Picture 71" descr="icoPlusBlue">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4475" y="20955000"/>
          <a:ext cx="152400"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rgb="FFC00000"/>
  </sheetPr>
  <dimension ref="A1:BW61"/>
  <sheetViews>
    <sheetView tabSelected="1" topLeftCell="A53" zoomScale="85" zoomScaleNormal="85" zoomScaleSheetLayoutView="85" workbookViewId="0">
      <selection activeCell="B61" sqref="B61"/>
    </sheetView>
  </sheetViews>
  <sheetFormatPr baseColWidth="10" defaultRowHeight="12.75"/>
  <cols>
    <col min="1" max="1" width="25.7109375" customWidth="1"/>
    <col min="2" max="2" width="34.42578125" style="16" customWidth="1"/>
    <col min="3" max="3" width="34.28515625" customWidth="1"/>
    <col min="4" max="5" width="9.28515625" bestFit="1" customWidth="1"/>
    <col min="6" max="6" width="20.85546875" style="16" bestFit="1" customWidth="1"/>
    <col min="7" max="7" width="23.140625" customWidth="1"/>
    <col min="8" max="8" width="20.42578125" style="3" customWidth="1"/>
    <col min="9" max="9" width="16" style="3" customWidth="1"/>
    <col min="10" max="10" width="22" style="3" hidden="1" customWidth="1"/>
    <col min="11" max="11" width="16.5703125" style="3" customWidth="1"/>
    <col min="12" max="12" width="21.140625" style="3" customWidth="1"/>
    <col min="13" max="13" width="15.28515625" style="3" customWidth="1"/>
    <col min="14" max="14" width="15.7109375" style="3" customWidth="1"/>
    <col min="15" max="15" width="22.42578125" style="3" customWidth="1"/>
    <col min="16" max="16" width="24.5703125" customWidth="1"/>
    <col min="17" max="17" width="18" style="143" customWidth="1"/>
    <col min="18" max="19" width="14.28515625" bestFit="1" customWidth="1"/>
  </cols>
  <sheetData>
    <row r="1" spans="1:75" ht="16.5" thickBot="1">
      <c r="A1" s="937" t="s">
        <v>57</v>
      </c>
      <c r="B1" s="938"/>
      <c r="C1" s="939"/>
      <c r="D1" s="133"/>
      <c r="E1" s="133"/>
      <c r="F1" s="133"/>
      <c r="G1" s="913" t="s">
        <v>112</v>
      </c>
      <c r="H1" s="914"/>
      <c r="I1" s="914"/>
      <c r="J1" s="914"/>
      <c r="K1" s="914"/>
      <c r="L1" s="914"/>
      <c r="M1" s="914"/>
      <c r="N1" s="914"/>
      <c r="O1" s="134"/>
      <c r="P1" s="133"/>
      <c r="Q1" s="135"/>
    </row>
    <row r="2" spans="1:75" ht="15.75">
      <c r="A2" s="940" t="s">
        <v>58</v>
      </c>
      <c r="B2" s="941"/>
      <c r="C2" s="942"/>
      <c r="D2" s="133"/>
      <c r="E2" s="133"/>
      <c r="F2" s="133"/>
      <c r="G2" s="915" t="s">
        <v>235</v>
      </c>
      <c r="H2" s="916"/>
      <c r="I2" s="916"/>
      <c r="J2" s="916"/>
      <c r="K2" s="916"/>
      <c r="L2" s="916"/>
      <c r="M2" s="916"/>
      <c r="N2" s="917"/>
      <c r="O2" s="134"/>
      <c r="P2" s="133"/>
      <c r="Q2" s="135"/>
    </row>
    <row r="3" spans="1:75" ht="16.5" thickBot="1">
      <c r="A3" s="943" t="s">
        <v>59</v>
      </c>
      <c r="B3" s="944"/>
      <c r="C3" s="945"/>
      <c r="D3" s="133"/>
      <c r="E3" s="133"/>
      <c r="F3" s="133"/>
      <c r="G3" s="918"/>
      <c r="H3" s="919"/>
      <c r="I3" s="919"/>
      <c r="J3" s="919"/>
      <c r="K3" s="919"/>
      <c r="L3" s="919"/>
      <c r="M3" s="919"/>
      <c r="N3" s="920"/>
      <c r="O3" s="134"/>
      <c r="P3" s="133"/>
      <c r="Q3" s="135"/>
    </row>
    <row r="4" spans="1:75" ht="16.5" thickBot="1">
      <c r="A4" s="946" t="s">
        <v>5</v>
      </c>
      <c r="B4" s="947"/>
      <c r="C4" s="948"/>
      <c r="D4" s="136"/>
      <c r="E4" s="136"/>
      <c r="F4" s="136"/>
      <c r="G4" s="137"/>
      <c r="H4" s="138"/>
      <c r="I4" s="138"/>
      <c r="J4" s="138"/>
      <c r="K4" s="138"/>
      <c r="L4" s="134"/>
      <c r="M4" s="134"/>
      <c r="N4" s="134"/>
      <c r="O4" s="134"/>
      <c r="P4" s="133"/>
      <c r="Q4" s="135"/>
    </row>
    <row r="5" spans="1:75" ht="15.75" thickBot="1">
      <c r="A5" s="133"/>
      <c r="B5" s="133"/>
      <c r="C5" s="133"/>
      <c r="D5" s="133"/>
      <c r="E5" s="133"/>
      <c r="F5" s="133"/>
      <c r="G5" s="133"/>
      <c r="H5" s="134"/>
      <c r="I5" s="134"/>
      <c r="J5" s="134"/>
      <c r="K5" s="134"/>
      <c r="L5" s="134"/>
      <c r="M5" s="134"/>
      <c r="N5" s="134"/>
      <c r="O5" s="134"/>
      <c r="P5" s="133"/>
      <c r="Q5" s="135"/>
    </row>
    <row r="6" spans="1:75" s="721" customFormat="1" ht="12.75" customHeight="1">
      <c r="A6" s="950" t="s">
        <v>462</v>
      </c>
      <c r="B6" s="910" t="s">
        <v>461</v>
      </c>
      <c r="C6" s="910" t="s">
        <v>414</v>
      </c>
      <c r="D6" s="910" t="s">
        <v>78</v>
      </c>
      <c r="E6" s="910" t="s">
        <v>79</v>
      </c>
      <c r="F6" s="910" t="s">
        <v>460</v>
      </c>
      <c r="G6" s="921" t="s">
        <v>17</v>
      </c>
      <c r="H6" s="921" t="s">
        <v>457</v>
      </c>
      <c r="I6" s="921"/>
      <c r="J6" s="921"/>
      <c r="K6" s="921"/>
      <c r="L6" s="921"/>
      <c r="M6" s="922" t="s">
        <v>18</v>
      </c>
      <c r="N6" s="923"/>
      <c r="O6" s="934" t="s">
        <v>19</v>
      </c>
      <c r="P6" s="926" t="s">
        <v>16</v>
      </c>
      <c r="Q6" s="719"/>
      <c r="R6" s="720"/>
      <c r="S6" s="720"/>
      <c r="T6" s="720"/>
      <c r="U6" s="720"/>
      <c r="V6" s="720"/>
      <c r="W6" s="720"/>
      <c r="X6" s="720"/>
      <c r="Y6" s="720"/>
      <c r="Z6" s="720"/>
      <c r="AA6" s="720"/>
      <c r="AB6" s="720"/>
      <c r="AC6" s="720"/>
      <c r="AD6" s="720"/>
      <c r="AE6" s="720"/>
      <c r="AF6" s="720"/>
      <c r="AG6" s="720"/>
      <c r="AH6" s="720"/>
      <c r="AI6" s="720"/>
      <c r="AJ6" s="720"/>
      <c r="AK6" s="720"/>
      <c r="AL6" s="720"/>
      <c r="AM6" s="720"/>
      <c r="AN6" s="720"/>
      <c r="AO6" s="720"/>
      <c r="AP6" s="720"/>
      <c r="AQ6" s="720"/>
      <c r="AR6" s="720"/>
      <c r="AS6" s="720"/>
      <c r="AT6" s="720"/>
      <c r="AU6" s="720"/>
      <c r="AV6" s="720"/>
      <c r="AW6" s="720"/>
      <c r="AX6" s="720"/>
      <c r="AY6" s="720"/>
      <c r="AZ6" s="720"/>
      <c r="BA6" s="720"/>
      <c r="BB6" s="720"/>
      <c r="BC6" s="720"/>
      <c r="BD6" s="720"/>
      <c r="BE6" s="720"/>
      <c r="BF6" s="720"/>
      <c r="BG6" s="720"/>
      <c r="BH6" s="720"/>
      <c r="BI6" s="720"/>
      <c r="BJ6" s="720"/>
      <c r="BK6" s="720"/>
      <c r="BL6" s="720"/>
      <c r="BM6" s="720"/>
      <c r="BN6" s="720"/>
      <c r="BO6" s="720"/>
      <c r="BP6" s="720"/>
      <c r="BQ6" s="720"/>
      <c r="BR6" s="720"/>
      <c r="BS6" s="720"/>
      <c r="BT6" s="720"/>
      <c r="BU6" s="720"/>
      <c r="BV6" s="720"/>
      <c r="BW6" s="720"/>
    </row>
    <row r="7" spans="1:75" s="722" customFormat="1" ht="22.5" customHeight="1">
      <c r="A7" s="951"/>
      <c r="B7" s="911"/>
      <c r="C7" s="911"/>
      <c r="D7" s="911"/>
      <c r="E7" s="911"/>
      <c r="F7" s="911"/>
      <c r="G7" s="932"/>
      <c r="H7" s="932" t="s">
        <v>20</v>
      </c>
      <c r="I7" s="929" t="s">
        <v>456</v>
      </c>
      <c r="J7" s="930"/>
      <c r="K7" s="931"/>
      <c r="L7" s="932" t="s">
        <v>21</v>
      </c>
      <c r="M7" s="924"/>
      <c r="N7" s="925"/>
      <c r="O7" s="935"/>
      <c r="P7" s="927"/>
      <c r="Q7" s="719"/>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720"/>
      <c r="BK7" s="720"/>
      <c r="BL7" s="720"/>
      <c r="BM7" s="720"/>
      <c r="BN7" s="720"/>
      <c r="BO7" s="720"/>
      <c r="BP7" s="720"/>
      <c r="BQ7" s="720"/>
      <c r="BR7" s="720"/>
      <c r="BS7" s="720"/>
      <c r="BT7" s="720"/>
      <c r="BU7" s="720"/>
      <c r="BV7" s="720"/>
      <c r="BW7" s="720"/>
    </row>
    <row r="8" spans="1:75" s="722" customFormat="1" ht="39" customHeight="1" thickBot="1">
      <c r="A8" s="952"/>
      <c r="B8" s="912"/>
      <c r="C8" s="912"/>
      <c r="D8" s="912"/>
      <c r="E8" s="912"/>
      <c r="F8" s="912"/>
      <c r="G8" s="933"/>
      <c r="H8" s="933"/>
      <c r="I8" s="717" t="s">
        <v>22</v>
      </c>
      <c r="J8" s="717" t="s">
        <v>22</v>
      </c>
      <c r="K8" s="717" t="s">
        <v>23</v>
      </c>
      <c r="L8" s="933"/>
      <c r="M8" s="717" t="s">
        <v>24</v>
      </c>
      <c r="N8" s="717" t="s">
        <v>25</v>
      </c>
      <c r="O8" s="936"/>
      <c r="P8" s="928"/>
      <c r="Q8" s="397"/>
      <c r="R8" s="720"/>
      <c r="S8" s="720"/>
      <c r="T8" s="720"/>
      <c r="U8" s="720"/>
      <c r="V8" s="720"/>
      <c r="W8" s="720"/>
      <c r="X8" s="720"/>
      <c r="Y8" s="720"/>
      <c r="Z8" s="720"/>
      <c r="AA8" s="720"/>
      <c r="AB8" s="720"/>
      <c r="AC8" s="720"/>
      <c r="AD8" s="720"/>
      <c r="AE8" s="720"/>
      <c r="AF8" s="720"/>
      <c r="AG8" s="720"/>
      <c r="AH8" s="720"/>
      <c r="AI8" s="720"/>
      <c r="AJ8" s="720"/>
      <c r="AK8" s="720"/>
      <c r="AL8" s="720"/>
      <c r="AM8" s="720"/>
      <c r="AN8" s="720"/>
      <c r="AO8" s="720"/>
      <c r="AP8" s="720"/>
      <c r="AQ8" s="720"/>
      <c r="AR8" s="720"/>
      <c r="AS8" s="720"/>
      <c r="AT8" s="720"/>
      <c r="AU8" s="720"/>
      <c r="AV8" s="720"/>
      <c r="AW8" s="720"/>
      <c r="AX8" s="720"/>
      <c r="AY8" s="720"/>
      <c r="AZ8" s="720"/>
      <c r="BA8" s="720"/>
      <c r="BB8" s="720"/>
      <c r="BC8" s="720"/>
      <c r="BD8" s="720"/>
      <c r="BE8" s="720"/>
      <c r="BF8" s="720"/>
      <c r="BG8" s="720"/>
      <c r="BH8" s="720"/>
      <c r="BI8" s="720"/>
      <c r="BJ8" s="720"/>
      <c r="BK8" s="720"/>
      <c r="BL8" s="720"/>
      <c r="BM8" s="720"/>
      <c r="BN8" s="720"/>
      <c r="BO8" s="720"/>
      <c r="BP8" s="720"/>
      <c r="BQ8" s="720"/>
      <c r="BR8" s="720"/>
      <c r="BS8" s="720"/>
      <c r="BT8" s="720"/>
      <c r="BU8" s="720"/>
      <c r="BV8" s="720"/>
      <c r="BW8" s="720"/>
    </row>
    <row r="9" spans="1:75" s="724" customFormat="1" ht="48.75" customHeight="1">
      <c r="A9" s="949" t="s">
        <v>236</v>
      </c>
      <c r="B9" s="907" t="s">
        <v>237</v>
      </c>
      <c r="C9" s="723" t="s">
        <v>238</v>
      </c>
      <c r="D9" s="139">
        <v>1</v>
      </c>
      <c r="E9" s="139">
        <v>1</v>
      </c>
      <c r="F9" s="896">
        <v>142509849000</v>
      </c>
      <c r="G9" s="907" t="s">
        <v>490</v>
      </c>
      <c r="H9" s="904">
        <v>576500000</v>
      </c>
      <c r="I9" s="904"/>
      <c r="J9" s="908">
        <v>676000000</v>
      </c>
      <c r="K9" s="904" t="s">
        <v>491</v>
      </c>
      <c r="L9" s="904">
        <f>H9+H12+H13+H11</f>
        <v>1170000000</v>
      </c>
      <c r="M9" s="904" t="s">
        <v>492</v>
      </c>
      <c r="N9" s="904" t="s">
        <v>493</v>
      </c>
      <c r="O9" s="905" t="s">
        <v>494</v>
      </c>
      <c r="P9" s="906"/>
      <c r="Q9" s="135"/>
    </row>
    <row r="10" spans="1:75" s="724" customFormat="1" ht="72" customHeight="1">
      <c r="A10" s="892"/>
      <c r="B10" s="878"/>
      <c r="C10" s="725" t="s">
        <v>239</v>
      </c>
      <c r="D10" s="35">
        <v>1</v>
      </c>
      <c r="E10" s="35">
        <v>1</v>
      </c>
      <c r="F10" s="897"/>
      <c r="G10" s="878"/>
      <c r="H10" s="879"/>
      <c r="I10" s="879"/>
      <c r="J10" s="909"/>
      <c r="K10" s="879"/>
      <c r="L10" s="879"/>
      <c r="M10" s="879"/>
      <c r="N10" s="879"/>
      <c r="O10" s="885"/>
      <c r="P10" s="902"/>
      <c r="Q10" s="135"/>
    </row>
    <row r="11" spans="1:75" s="724" customFormat="1" ht="72" customHeight="1">
      <c r="A11" s="892"/>
      <c r="B11" s="878"/>
      <c r="C11" s="725" t="s">
        <v>495</v>
      </c>
      <c r="D11" s="140">
        <v>1</v>
      </c>
      <c r="E11" s="140">
        <v>1</v>
      </c>
      <c r="F11" s="897"/>
      <c r="G11" s="878"/>
      <c r="H11" s="726">
        <v>500000000</v>
      </c>
      <c r="I11" s="726"/>
      <c r="J11" s="909"/>
      <c r="K11" s="879"/>
      <c r="L11" s="879"/>
      <c r="M11" s="879"/>
      <c r="N11" s="879"/>
      <c r="O11" s="885"/>
      <c r="P11" s="902"/>
      <c r="Q11" s="135"/>
    </row>
    <row r="12" spans="1:75" s="724" customFormat="1" ht="83.25" customHeight="1">
      <c r="A12" s="892"/>
      <c r="B12" s="878" t="s">
        <v>240</v>
      </c>
      <c r="C12" s="725" t="s">
        <v>241</v>
      </c>
      <c r="D12" s="35">
        <v>1</v>
      </c>
      <c r="E12" s="35">
        <v>1</v>
      </c>
      <c r="F12" s="897"/>
      <c r="G12" s="878"/>
      <c r="H12" s="726">
        <v>49000000</v>
      </c>
      <c r="I12" s="726"/>
      <c r="J12" s="903">
        <v>494000000</v>
      </c>
      <c r="K12" s="879" t="s">
        <v>466</v>
      </c>
      <c r="L12" s="879"/>
      <c r="M12" s="879"/>
      <c r="N12" s="879"/>
      <c r="O12" s="885"/>
      <c r="P12" s="902"/>
      <c r="Q12" s="135"/>
    </row>
    <row r="13" spans="1:75" s="724" customFormat="1" ht="82.5" customHeight="1">
      <c r="A13" s="892"/>
      <c r="B13" s="878"/>
      <c r="C13" s="725" t="s">
        <v>242</v>
      </c>
      <c r="D13" s="35">
        <v>1</v>
      </c>
      <c r="E13" s="35">
        <v>1</v>
      </c>
      <c r="F13" s="897"/>
      <c r="G13" s="878"/>
      <c r="H13" s="726">
        <v>44500000</v>
      </c>
      <c r="I13" s="726"/>
      <c r="J13" s="903"/>
      <c r="K13" s="879"/>
      <c r="L13" s="879"/>
      <c r="M13" s="879"/>
      <c r="N13" s="879"/>
      <c r="O13" s="885"/>
      <c r="P13" s="902"/>
      <c r="Q13" s="135"/>
    </row>
    <row r="14" spans="1:75" s="724" customFormat="1" ht="34.5" customHeight="1">
      <c r="A14" s="892"/>
      <c r="B14" s="878"/>
      <c r="C14" s="725" t="s">
        <v>496</v>
      </c>
      <c r="D14" s="141">
        <v>2.75E-2</v>
      </c>
      <c r="E14" s="141">
        <f>D14+0.0005</f>
        <v>2.8000000000000001E-2</v>
      </c>
      <c r="F14" s="897"/>
      <c r="G14" s="878" t="s">
        <v>497</v>
      </c>
      <c r="H14" s="726">
        <v>10500000</v>
      </c>
      <c r="I14" s="726"/>
      <c r="J14" s="909">
        <f>H14+H15</f>
        <v>21000000</v>
      </c>
      <c r="K14" s="879" t="s">
        <v>491</v>
      </c>
      <c r="L14" s="879">
        <v>21000000</v>
      </c>
      <c r="M14" s="879" t="str">
        <f>M9</f>
        <v>enero de 2012</v>
      </c>
      <c r="N14" s="879" t="str">
        <f>N9</f>
        <v>Diciembre de 2012</v>
      </c>
      <c r="O14" s="885" t="str">
        <f>O9</f>
        <v xml:space="preserve">Subsecretaria de  Calidad </v>
      </c>
      <c r="P14" s="902"/>
      <c r="Q14" s="135"/>
    </row>
    <row r="15" spans="1:75" s="724" customFormat="1" ht="35.25" customHeight="1">
      <c r="A15" s="892"/>
      <c r="B15" s="878"/>
      <c r="C15" s="725" t="s">
        <v>498</v>
      </c>
      <c r="D15" s="141">
        <v>0.59079999999999999</v>
      </c>
      <c r="E15" s="141">
        <f>D15+0.05</f>
        <v>0.64080000000000004</v>
      </c>
      <c r="F15" s="897"/>
      <c r="G15" s="878"/>
      <c r="H15" s="726">
        <v>10500000</v>
      </c>
      <c r="I15" s="726"/>
      <c r="J15" s="909"/>
      <c r="K15" s="879"/>
      <c r="L15" s="879"/>
      <c r="M15" s="879"/>
      <c r="N15" s="879"/>
      <c r="O15" s="885"/>
      <c r="P15" s="902"/>
      <c r="Q15" s="135"/>
    </row>
    <row r="16" spans="1:75" s="724" customFormat="1" ht="86.25" customHeight="1">
      <c r="A16" s="892"/>
      <c r="B16" s="878" t="s">
        <v>243</v>
      </c>
      <c r="C16" s="725" t="s">
        <v>499</v>
      </c>
      <c r="D16" s="35">
        <v>0.7</v>
      </c>
      <c r="E16" s="35">
        <v>0.72</v>
      </c>
      <c r="F16" s="897"/>
      <c r="G16" s="878" t="s">
        <v>500</v>
      </c>
      <c r="H16" s="879">
        <v>50000000</v>
      </c>
      <c r="I16" s="879"/>
      <c r="J16" s="903">
        <f>H16</f>
        <v>50000000</v>
      </c>
      <c r="K16" s="879" t="s">
        <v>466</v>
      </c>
      <c r="L16" s="879">
        <f>H16</f>
        <v>50000000</v>
      </c>
      <c r="M16" s="879" t="str">
        <f>M14</f>
        <v>enero de 2012</v>
      </c>
      <c r="N16" s="879" t="str">
        <f>N14</f>
        <v>Diciembre de 2012</v>
      </c>
      <c r="O16" s="885" t="str">
        <f>O14</f>
        <v xml:space="preserve">Subsecretaria de  Calidad </v>
      </c>
      <c r="P16" s="902"/>
      <c r="Q16" s="135"/>
    </row>
    <row r="17" spans="1:17" s="724" customFormat="1" ht="99" customHeight="1">
      <c r="A17" s="892"/>
      <c r="B17" s="878"/>
      <c r="C17" s="725" t="s">
        <v>501</v>
      </c>
      <c r="D17" s="35">
        <v>1</v>
      </c>
      <c r="E17" s="35">
        <v>1</v>
      </c>
      <c r="F17" s="897"/>
      <c r="G17" s="878"/>
      <c r="H17" s="879"/>
      <c r="I17" s="879"/>
      <c r="J17" s="903"/>
      <c r="K17" s="879"/>
      <c r="L17" s="879"/>
      <c r="M17" s="879"/>
      <c r="N17" s="879"/>
      <c r="O17" s="885"/>
      <c r="P17" s="902"/>
      <c r="Q17" s="135"/>
    </row>
    <row r="18" spans="1:17" s="724" customFormat="1" ht="67.5" customHeight="1">
      <c r="A18" s="892"/>
      <c r="B18" s="878"/>
      <c r="C18" s="725" t="s">
        <v>502</v>
      </c>
      <c r="D18" s="35">
        <v>0.5</v>
      </c>
      <c r="E18" s="35">
        <v>0.52</v>
      </c>
      <c r="F18" s="897"/>
      <c r="G18" s="878"/>
      <c r="H18" s="879"/>
      <c r="I18" s="879"/>
      <c r="J18" s="903"/>
      <c r="K18" s="879"/>
      <c r="L18" s="879"/>
      <c r="M18" s="879"/>
      <c r="N18" s="879"/>
      <c r="O18" s="885"/>
      <c r="P18" s="902"/>
      <c r="Q18" s="135"/>
    </row>
    <row r="19" spans="1:17" s="724" customFormat="1" ht="53.25" customHeight="1">
      <c r="A19" s="892"/>
      <c r="B19" s="878"/>
      <c r="C19" s="725" t="s">
        <v>503</v>
      </c>
      <c r="D19" s="141">
        <v>3</v>
      </c>
      <c r="E19" s="35">
        <v>0.02</v>
      </c>
      <c r="F19" s="897"/>
      <c r="G19" s="878" t="s">
        <v>504</v>
      </c>
      <c r="H19" s="726">
        <v>20000000</v>
      </c>
      <c r="I19" s="726"/>
      <c r="J19" s="727">
        <v>30000000</v>
      </c>
      <c r="K19" s="726" t="s">
        <v>491</v>
      </c>
      <c r="L19" s="879">
        <v>60000000</v>
      </c>
      <c r="M19" s="879" t="str">
        <f>M16</f>
        <v>enero de 2012</v>
      </c>
      <c r="N19" s="879" t="str">
        <f>N16</f>
        <v>Diciembre de 2012</v>
      </c>
      <c r="O19" s="885" t="str">
        <f>O16</f>
        <v xml:space="preserve">Subsecretaria de  Calidad </v>
      </c>
      <c r="P19" s="728"/>
      <c r="Q19" s="135"/>
    </row>
    <row r="20" spans="1:17" s="724" customFormat="1" ht="50.25" customHeight="1">
      <c r="A20" s="892"/>
      <c r="B20" s="878"/>
      <c r="C20" s="725" t="s">
        <v>505</v>
      </c>
      <c r="D20" s="141">
        <v>10</v>
      </c>
      <c r="E20" s="35">
        <v>0.03</v>
      </c>
      <c r="F20" s="897"/>
      <c r="G20" s="878"/>
      <c r="H20" s="726">
        <v>20000000</v>
      </c>
      <c r="I20" s="726"/>
      <c r="J20" s="899">
        <v>30000000</v>
      </c>
      <c r="K20" s="879" t="s">
        <v>466</v>
      </c>
      <c r="L20" s="879"/>
      <c r="M20" s="879"/>
      <c r="N20" s="879"/>
      <c r="O20" s="885"/>
      <c r="P20" s="728"/>
      <c r="Q20" s="135"/>
    </row>
    <row r="21" spans="1:17" s="724" customFormat="1" ht="60">
      <c r="A21" s="892"/>
      <c r="B21" s="878"/>
      <c r="C21" s="725" t="s">
        <v>244</v>
      </c>
      <c r="D21" s="142">
        <v>37</v>
      </c>
      <c r="E21" s="29">
        <v>37</v>
      </c>
      <c r="F21" s="897"/>
      <c r="G21" s="878"/>
      <c r="H21" s="726">
        <v>20000000</v>
      </c>
      <c r="I21" s="726"/>
      <c r="J21" s="899"/>
      <c r="K21" s="879"/>
      <c r="L21" s="879"/>
      <c r="M21" s="879"/>
      <c r="N21" s="879"/>
      <c r="O21" s="885"/>
      <c r="P21" s="729"/>
      <c r="Q21" s="135"/>
    </row>
    <row r="22" spans="1:17" s="724" customFormat="1" ht="69.75" customHeight="1">
      <c r="A22" s="892"/>
      <c r="B22" s="878"/>
      <c r="C22" s="900" t="s">
        <v>245</v>
      </c>
      <c r="D22" s="883">
        <v>153</v>
      </c>
      <c r="E22" s="883">
        <v>150</v>
      </c>
      <c r="F22" s="897"/>
      <c r="G22" s="878" t="s">
        <v>506</v>
      </c>
      <c r="H22" s="879">
        <v>50000000</v>
      </c>
      <c r="I22" s="879"/>
      <c r="J22" s="727">
        <v>10000000</v>
      </c>
      <c r="K22" s="726" t="s">
        <v>507</v>
      </c>
      <c r="L22" s="879">
        <v>50000000</v>
      </c>
      <c r="M22" s="879" t="str">
        <f>M19</f>
        <v>enero de 2012</v>
      </c>
      <c r="N22" s="879" t="str">
        <f>N19</f>
        <v>Diciembre de 2012</v>
      </c>
      <c r="O22" s="885" t="str">
        <f>O19</f>
        <v xml:space="preserve">Subsecretaria de  Calidad </v>
      </c>
      <c r="P22" s="902"/>
      <c r="Q22" s="135"/>
    </row>
    <row r="23" spans="1:17" s="724" customFormat="1" ht="69.75" customHeight="1">
      <c r="A23" s="892"/>
      <c r="B23" s="878"/>
      <c r="C23" s="900"/>
      <c r="D23" s="883"/>
      <c r="E23" s="883"/>
      <c r="F23" s="897"/>
      <c r="G23" s="878"/>
      <c r="H23" s="879"/>
      <c r="I23" s="879"/>
      <c r="J23" s="730">
        <v>40000000</v>
      </c>
      <c r="K23" s="726" t="s">
        <v>466</v>
      </c>
      <c r="L23" s="879"/>
      <c r="M23" s="879"/>
      <c r="N23" s="879"/>
      <c r="O23" s="885"/>
      <c r="P23" s="902"/>
      <c r="Q23" s="135"/>
    </row>
    <row r="24" spans="1:17" s="724" customFormat="1" ht="60">
      <c r="A24" s="892"/>
      <c r="B24" s="878" t="s">
        <v>246</v>
      </c>
      <c r="C24" s="725" t="s">
        <v>247</v>
      </c>
      <c r="D24" s="35">
        <v>0.9</v>
      </c>
      <c r="E24" s="35">
        <v>1</v>
      </c>
      <c r="F24" s="897"/>
      <c r="G24" s="878" t="s">
        <v>508</v>
      </c>
      <c r="H24" s="879">
        <v>50000000</v>
      </c>
      <c r="I24" s="879"/>
      <c r="J24" s="890">
        <f>H24</f>
        <v>50000000</v>
      </c>
      <c r="K24" s="879" t="s">
        <v>491</v>
      </c>
      <c r="L24" s="879">
        <v>50000000</v>
      </c>
      <c r="M24" s="879" t="str">
        <f>M22</f>
        <v>enero de 2012</v>
      </c>
      <c r="N24" s="879" t="str">
        <f>N22</f>
        <v>Diciembre de 2012</v>
      </c>
      <c r="O24" s="885" t="str">
        <f>O22</f>
        <v xml:space="preserve">Subsecretaria de  Calidad </v>
      </c>
      <c r="P24" s="902"/>
      <c r="Q24" s="135"/>
    </row>
    <row r="25" spans="1:17" s="724" customFormat="1" ht="60">
      <c r="A25" s="892"/>
      <c r="B25" s="878"/>
      <c r="C25" s="725" t="s">
        <v>248</v>
      </c>
      <c r="D25" s="35">
        <v>1</v>
      </c>
      <c r="E25" s="35">
        <v>1</v>
      </c>
      <c r="F25" s="897"/>
      <c r="G25" s="878"/>
      <c r="H25" s="879"/>
      <c r="I25" s="879"/>
      <c r="J25" s="890"/>
      <c r="K25" s="879"/>
      <c r="L25" s="879"/>
      <c r="M25" s="879"/>
      <c r="N25" s="879"/>
      <c r="O25" s="885"/>
      <c r="P25" s="902"/>
      <c r="Q25" s="135"/>
    </row>
    <row r="26" spans="1:17" s="724" customFormat="1" ht="63.75" customHeight="1">
      <c r="A26" s="892"/>
      <c r="B26" s="878" t="s">
        <v>249</v>
      </c>
      <c r="C26" s="725" t="s">
        <v>250</v>
      </c>
      <c r="D26" s="35">
        <v>1</v>
      </c>
      <c r="E26" s="35" t="s">
        <v>689</v>
      </c>
      <c r="F26" s="897"/>
      <c r="G26" s="878" t="s">
        <v>509</v>
      </c>
      <c r="H26" s="726">
        <v>5500000</v>
      </c>
      <c r="I26" s="726"/>
      <c r="J26" s="890">
        <f>L26</f>
        <v>30000000</v>
      </c>
      <c r="K26" s="879" t="s">
        <v>491</v>
      </c>
      <c r="L26" s="879">
        <f>H26+H27+H28+H29</f>
        <v>30000000</v>
      </c>
      <c r="M26" s="879" t="str">
        <f>M24</f>
        <v>enero de 2012</v>
      </c>
      <c r="N26" s="879" t="str">
        <f>N24</f>
        <v>Diciembre de 2012</v>
      </c>
      <c r="O26" s="885" t="str">
        <f>O24</f>
        <v xml:space="preserve">Subsecretaria de  Calidad </v>
      </c>
      <c r="P26" s="902"/>
      <c r="Q26" s="135"/>
    </row>
    <row r="27" spans="1:17" s="724" customFormat="1" ht="75">
      <c r="A27" s="892"/>
      <c r="B27" s="878"/>
      <c r="C27" s="725" t="s">
        <v>251</v>
      </c>
      <c r="D27" s="29">
        <v>10</v>
      </c>
      <c r="E27" s="29" t="s">
        <v>689</v>
      </c>
      <c r="F27" s="897"/>
      <c r="G27" s="878"/>
      <c r="H27" s="726">
        <v>7000000</v>
      </c>
      <c r="I27" s="726"/>
      <c r="J27" s="890"/>
      <c r="K27" s="879"/>
      <c r="L27" s="879"/>
      <c r="M27" s="879"/>
      <c r="N27" s="879"/>
      <c r="O27" s="885"/>
      <c r="P27" s="902"/>
      <c r="Q27" s="135"/>
    </row>
    <row r="28" spans="1:17" s="724" customFormat="1" ht="45">
      <c r="A28" s="892"/>
      <c r="B28" s="878"/>
      <c r="C28" s="725" t="s">
        <v>252</v>
      </c>
      <c r="D28" s="29">
        <v>37</v>
      </c>
      <c r="E28" s="29" t="s">
        <v>689</v>
      </c>
      <c r="F28" s="897"/>
      <c r="G28" s="878"/>
      <c r="H28" s="726">
        <v>7750000</v>
      </c>
      <c r="I28" s="726"/>
      <c r="J28" s="890"/>
      <c r="K28" s="879"/>
      <c r="L28" s="879"/>
      <c r="M28" s="879"/>
      <c r="N28" s="879"/>
      <c r="O28" s="885"/>
      <c r="P28" s="902"/>
      <c r="Q28" s="135"/>
    </row>
    <row r="29" spans="1:17" s="724" customFormat="1" ht="60">
      <c r="A29" s="892"/>
      <c r="B29" s="878"/>
      <c r="C29" s="725" t="s">
        <v>253</v>
      </c>
      <c r="D29" s="29">
        <v>12</v>
      </c>
      <c r="E29" s="29" t="s">
        <v>689</v>
      </c>
      <c r="F29" s="897"/>
      <c r="G29" s="878"/>
      <c r="H29" s="726">
        <v>9750000</v>
      </c>
      <c r="I29" s="726"/>
      <c r="J29" s="890"/>
      <c r="K29" s="879"/>
      <c r="L29" s="879"/>
      <c r="M29" s="879"/>
      <c r="N29" s="879"/>
      <c r="O29" s="885"/>
      <c r="P29" s="902"/>
      <c r="Q29" s="135"/>
    </row>
    <row r="30" spans="1:17" s="724" customFormat="1" ht="126.75" customHeight="1">
      <c r="A30" s="892"/>
      <c r="B30" s="731" t="s">
        <v>254</v>
      </c>
      <c r="C30" s="725" t="s">
        <v>255</v>
      </c>
      <c r="D30" s="29">
        <v>0</v>
      </c>
      <c r="E30" s="29">
        <v>1</v>
      </c>
      <c r="F30" s="897"/>
      <c r="G30" s="731" t="s">
        <v>510</v>
      </c>
      <c r="H30" s="726">
        <v>50000000</v>
      </c>
      <c r="I30" s="726"/>
      <c r="J30" s="732">
        <f>H30</f>
        <v>50000000</v>
      </c>
      <c r="K30" s="726" t="s">
        <v>3</v>
      </c>
      <c r="L30" s="726">
        <f>H30</f>
        <v>50000000</v>
      </c>
      <c r="M30" s="726" t="str">
        <f>M26</f>
        <v>enero de 2012</v>
      </c>
      <c r="N30" s="726" t="str">
        <f>N26</f>
        <v>Diciembre de 2012</v>
      </c>
      <c r="O30" s="733" t="str">
        <f>O26</f>
        <v xml:space="preserve">Subsecretaria de  Calidad </v>
      </c>
      <c r="P30" s="729"/>
      <c r="Q30" s="135"/>
    </row>
    <row r="31" spans="1:17" s="724" customFormat="1" ht="75">
      <c r="A31" s="892"/>
      <c r="B31" s="878" t="s">
        <v>256</v>
      </c>
      <c r="C31" s="725" t="s">
        <v>257</v>
      </c>
      <c r="D31" s="35">
        <v>0.5</v>
      </c>
      <c r="E31" s="35" t="s">
        <v>689</v>
      </c>
      <c r="F31" s="897"/>
      <c r="G31" s="878" t="s">
        <v>511</v>
      </c>
      <c r="H31" s="879">
        <v>100000000</v>
      </c>
      <c r="I31" s="879"/>
      <c r="J31" s="727">
        <v>50000000</v>
      </c>
      <c r="K31" s="726" t="s">
        <v>491</v>
      </c>
      <c r="L31" s="879">
        <f>H31</f>
        <v>100000000</v>
      </c>
      <c r="M31" s="879" t="str">
        <f>M30</f>
        <v>enero de 2012</v>
      </c>
      <c r="N31" s="879" t="str">
        <f>N30</f>
        <v>Diciembre de 2012</v>
      </c>
      <c r="O31" s="885" t="str">
        <f>O30</f>
        <v xml:space="preserve">Subsecretaria de  Calidad </v>
      </c>
      <c r="P31" s="902"/>
      <c r="Q31" s="135"/>
    </row>
    <row r="32" spans="1:17" s="724" customFormat="1" ht="45">
      <c r="A32" s="892"/>
      <c r="B32" s="878"/>
      <c r="C32" s="725" t="s">
        <v>258</v>
      </c>
      <c r="D32" s="35">
        <v>1</v>
      </c>
      <c r="E32" s="35" t="s">
        <v>689</v>
      </c>
      <c r="F32" s="897"/>
      <c r="G32" s="878"/>
      <c r="H32" s="879"/>
      <c r="I32" s="879"/>
      <c r="J32" s="899">
        <v>50000000</v>
      </c>
      <c r="K32" s="879" t="s">
        <v>466</v>
      </c>
      <c r="L32" s="879"/>
      <c r="M32" s="879"/>
      <c r="N32" s="879"/>
      <c r="O32" s="885"/>
      <c r="P32" s="902"/>
      <c r="Q32" s="135"/>
    </row>
    <row r="33" spans="1:17" s="724" customFormat="1" ht="75">
      <c r="A33" s="892"/>
      <c r="B33" s="878"/>
      <c r="C33" s="725" t="s">
        <v>512</v>
      </c>
      <c r="D33" s="29">
        <v>20</v>
      </c>
      <c r="E33" s="29" t="s">
        <v>689</v>
      </c>
      <c r="F33" s="897"/>
      <c r="G33" s="878"/>
      <c r="H33" s="879"/>
      <c r="I33" s="879"/>
      <c r="J33" s="899"/>
      <c r="K33" s="879"/>
      <c r="L33" s="879"/>
      <c r="M33" s="879"/>
      <c r="N33" s="879"/>
      <c r="O33" s="885"/>
      <c r="P33" s="902"/>
      <c r="Q33" s="135"/>
    </row>
    <row r="34" spans="1:17" s="724" customFormat="1" ht="45" customHeight="1">
      <c r="A34" s="892"/>
      <c r="B34" s="731" t="s">
        <v>259</v>
      </c>
      <c r="C34" s="725" t="s">
        <v>260</v>
      </c>
      <c r="D34" s="35">
        <v>1</v>
      </c>
      <c r="E34" s="35" t="s">
        <v>689</v>
      </c>
      <c r="F34" s="897"/>
      <c r="G34" s="731" t="s">
        <v>513</v>
      </c>
      <c r="H34" s="726">
        <v>0</v>
      </c>
      <c r="I34" s="726"/>
      <c r="J34" s="726"/>
      <c r="K34" s="726"/>
      <c r="L34" s="726">
        <v>0</v>
      </c>
      <c r="M34" s="726" t="str">
        <f>M31</f>
        <v>enero de 2012</v>
      </c>
      <c r="N34" s="726" t="str">
        <f>N31</f>
        <v>Diciembre de 2012</v>
      </c>
      <c r="O34" s="733"/>
      <c r="P34" s="729"/>
      <c r="Q34" s="135"/>
    </row>
    <row r="35" spans="1:17" s="724" customFormat="1" ht="135" customHeight="1">
      <c r="A35" s="892"/>
      <c r="B35" s="731" t="s">
        <v>261</v>
      </c>
      <c r="C35" s="725" t="s">
        <v>289</v>
      </c>
      <c r="D35" s="31">
        <v>1</v>
      </c>
      <c r="E35" s="31" t="s">
        <v>689</v>
      </c>
      <c r="F35" s="897"/>
      <c r="G35" s="878" t="s">
        <v>514</v>
      </c>
      <c r="H35" s="726">
        <v>15000000</v>
      </c>
      <c r="I35" s="726"/>
      <c r="J35" s="890">
        <f>H35+H36</f>
        <v>30000000</v>
      </c>
      <c r="K35" s="879" t="s">
        <v>491</v>
      </c>
      <c r="L35" s="879">
        <v>30000000</v>
      </c>
      <c r="M35" s="879" t="str">
        <f>M34</f>
        <v>enero de 2012</v>
      </c>
      <c r="N35" s="879" t="str">
        <f>N34</f>
        <v>Diciembre de 2012</v>
      </c>
      <c r="O35" s="885" t="str">
        <f>O31</f>
        <v xml:space="preserve">Subsecretaria de  Calidad </v>
      </c>
      <c r="P35" s="729"/>
      <c r="Q35" s="135"/>
    </row>
    <row r="36" spans="1:17" s="724" customFormat="1" ht="75">
      <c r="A36" s="892"/>
      <c r="B36" s="731" t="s">
        <v>262</v>
      </c>
      <c r="C36" s="725" t="s">
        <v>263</v>
      </c>
      <c r="D36" s="31">
        <v>0</v>
      </c>
      <c r="E36" s="31" t="s">
        <v>689</v>
      </c>
      <c r="F36" s="897"/>
      <c r="G36" s="878"/>
      <c r="H36" s="726">
        <v>15000000</v>
      </c>
      <c r="I36" s="726"/>
      <c r="J36" s="890"/>
      <c r="K36" s="879"/>
      <c r="L36" s="879"/>
      <c r="M36" s="879"/>
      <c r="N36" s="879"/>
      <c r="O36" s="885"/>
      <c r="P36" s="729"/>
      <c r="Q36" s="135"/>
    </row>
    <row r="37" spans="1:17" s="724" customFormat="1" ht="90">
      <c r="A37" s="892" t="s">
        <v>264</v>
      </c>
      <c r="B37" s="878" t="s">
        <v>265</v>
      </c>
      <c r="C37" s="725" t="s">
        <v>266</v>
      </c>
      <c r="D37" s="35">
        <v>1</v>
      </c>
      <c r="E37" s="35">
        <v>1</v>
      </c>
      <c r="F37" s="897"/>
      <c r="G37" s="731" t="s">
        <v>515</v>
      </c>
      <c r="H37" s="726">
        <v>2405689287.3000002</v>
      </c>
      <c r="I37" s="726"/>
      <c r="J37" s="727">
        <f>H37</f>
        <v>2405689287.3000002</v>
      </c>
      <c r="K37" s="726" t="s">
        <v>2</v>
      </c>
      <c r="L37" s="726">
        <f>H37</f>
        <v>2405689287.3000002</v>
      </c>
      <c r="M37" s="726" t="str">
        <f>M35</f>
        <v>enero de 2012</v>
      </c>
      <c r="N37" s="726" t="str">
        <f>N35</f>
        <v>Diciembre de 2012</v>
      </c>
      <c r="O37" s="734" t="s">
        <v>516</v>
      </c>
      <c r="P37" s="735"/>
      <c r="Q37" s="135"/>
    </row>
    <row r="38" spans="1:17" s="724" customFormat="1" ht="30" customHeight="1">
      <c r="A38" s="892"/>
      <c r="B38" s="878"/>
      <c r="C38" s="725" t="s">
        <v>267</v>
      </c>
      <c r="D38" s="736">
        <v>38.799999999999997</v>
      </c>
      <c r="E38" s="736">
        <f t="shared" ref="E38:E43" si="0">D38</f>
        <v>38.799999999999997</v>
      </c>
      <c r="F38" s="897"/>
      <c r="G38" s="878" t="s">
        <v>1103</v>
      </c>
      <c r="H38" s="726">
        <f>125722159712.7+1350000000-36764496</f>
        <v>127035395216.7</v>
      </c>
      <c r="I38" s="726"/>
      <c r="J38" s="737">
        <f>H38</f>
        <v>127035395216.7</v>
      </c>
      <c r="K38" s="726" t="s">
        <v>2</v>
      </c>
      <c r="L38" s="879">
        <f>H38+H39</f>
        <v>127135395216.7</v>
      </c>
      <c r="M38" s="879" t="str">
        <f>M37</f>
        <v>enero de 2012</v>
      </c>
      <c r="N38" s="879" t="str">
        <f>N37</f>
        <v>Diciembre de 2012</v>
      </c>
      <c r="O38" s="881" t="s">
        <v>517</v>
      </c>
      <c r="P38" s="880"/>
      <c r="Q38" s="135"/>
    </row>
    <row r="39" spans="1:17" s="724" customFormat="1" ht="29.25" customHeight="1">
      <c r="A39" s="892"/>
      <c r="B39" s="878"/>
      <c r="C39" s="725" t="s">
        <v>268</v>
      </c>
      <c r="D39" s="736">
        <v>51</v>
      </c>
      <c r="E39" s="736">
        <f t="shared" si="0"/>
        <v>51</v>
      </c>
      <c r="F39" s="897"/>
      <c r="G39" s="878"/>
      <c r="H39" s="879">
        <v>100000000</v>
      </c>
      <c r="I39" s="879"/>
      <c r="J39" s="879">
        <v>100000000</v>
      </c>
      <c r="K39" s="879" t="s">
        <v>3</v>
      </c>
      <c r="L39" s="879"/>
      <c r="M39" s="879"/>
      <c r="N39" s="879"/>
      <c r="O39" s="881"/>
      <c r="P39" s="880"/>
      <c r="Q39" s="135"/>
    </row>
    <row r="40" spans="1:17" s="724" customFormat="1" ht="9" hidden="1" customHeight="1">
      <c r="A40" s="892"/>
      <c r="B40" s="878"/>
      <c r="C40" s="725" t="s">
        <v>269</v>
      </c>
      <c r="D40" s="736">
        <v>5.6</v>
      </c>
      <c r="E40" s="736">
        <f t="shared" si="0"/>
        <v>5.6</v>
      </c>
      <c r="F40" s="897"/>
      <c r="G40" s="878"/>
      <c r="H40" s="879"/>
      <c r="I40" s="879"/>
      <c r="J40" s="879"/>
      <c r="K40" s="879"/>
      <c r="L40" s="879"/>
      <c r="M40" s="879"/>
      <c r="N40" s="879"/>
      <c r="O40" s="881"/>
      <c r="P40" s="880"/>
      <c r="Q40" s="135"/>
    </row>
    <row r="41" spans="1:17" s="724" customFormat="1" ht="45">
      <c r="A41" s="892"/>
      <c r="B41" s="878"/>
      <c r="C41" s="725" t="s">
        <v>270</v>
      </c>
      <c r="D41" s="738">
        <v>0.98729999999999996</v>
      </c>
      <c r="E41" s="738">
        <f t="shared" si="0"/>
        <v>0.98729999999999996</v>
      </c>
      <c r="F41" s="897"/>
      <c r="G41" s="865" t="s">
        <v>1104</v>
      </c>
      <c r="H41" s="726">
        <v>1268533326</v>
      </c>
      <c r="I41" s="726"/>
      <c r="J41" s="737">
        <f>H41</f>
        <v>1268533326</v>
      </c>
      <c r="K41" s="726" t="s">
        <v>2</v>
      </c>
      <c r="L41" s="726">
        <f>H41</f>
        <v>1268533326</v>
      </c>
      <c r="M41" s="726" t="str">
        <f>M38</f>
        <v>enero de 2012</v>
      </c>
      <c r="N41" s="726" t="str">
        <f>N38</f>
        <v>Diciembre de 2012</v>
      </c>
      <c r="O41" s="733" t="s">
        <v>518</v>
      </c>
      <c r="P41" s="739"/>
      <c r="Q41" s="135"/>
    </row>
    <row r="42" spans="1:17" s="724" customFormat="1" ht="45">
      <c r="A42" s="892"/>
      <c r="B42" s="878" t="s">
        <v>271</v>
      </c>
      <c r="C42" s="725" t="s">
        <v>272</v>
      </c>
      <c r="D42" s="29">
        <v>6701</v>
      </c>
      <c r="E42" s="29">
        <f t="shared" si="0"/>
        <v>6701</v>
      </c>
      <c r="F42" s="897"/>
      <c r="G42" s="731" t="s">
        <v>519</v>
      </c>
      <c r="H42" s="726">
        <v>630000000</v>
      </c>
      <c r="I42" s="726"/>
      <c r="J42" s="730">
        <f>H42</f>
        <v>630000000</v>
      </c>
      <c r="K42" s="726" t="s">
        <v>466</v>
      </c>
      <c r="L42" s="726">
        <v>630000000</v>
      </c>
      <c r="M42" s="726" t="str">
        <f t="shared" ref="M42:N48" si="1">M41</f>
        <v>enero de 2012</v>
      </c>
      <c r="N42" s="726" t="str">
        <f t="shared" si="1"/>
        <v>Diciembre de 2012</v>
      </c>
      <c r="O42" s="733" t="s">
        <v>520</v>
      </c>
      <c r="P42" s="739"/>
      <c r="Q42" s="135"/>
    </row>
    <row r="43" spans="1:17" s="724" customFormat="1" ht="65.25" customHeight="1">
      <c r="A43" s="892"/>
      <c r="B43" s="878"/>
      <c r="C43" s="725" t="s">
        <v>273</v>
      </c>
      <c r="D43" s="29">
        <v>500</v>
      </c>
      <c r="E43" s="29">
        <f t="shared" si="0"/>
        <v>500</v>
      </c>
      <c r="F43" s="897"/>
      <c r="G43" s="731" t="s">
        <v>521</v>
      </c>
      <c r="H43" s="726">
        <v>31500000</v>
      </c>
      <c r="I43" s="726"/>
      <c r="J43" s="730">
        <f>H43</f>
        <v>31500000</v>
      </c>
      <c r="K43" s="726" t="s">
        <v>466</v>
      </c>
      <c r="L43" s="726">
        <v>31500000</v>
      </c>
      <c r="M43" s="726" t="str">
        <f t="shared" si="1"/>
        <v>enero de 2012</v>
      </c>
      <c r="N43" s="726" t="str">
        <f t="shared" si="1"/>
        <v>Diciembre de 2012</v>
      </c>
      <c r="O43" s="734" t="str">
        <f>O37</f>
        <v xml:space="preserve">Subsecretaria de  Cobertura </v>
      </c>
      <c r="P43" s="739"/>
      <c r="Q43" s="135"/>
    </row>
    <row r="44" spans="1:17" s="724" customFormat="1" ht="60.75" customHeight="1">
      <c r="A44" s="892"/>
      <c r="B44" s="878" t="s">
        <v>274</v>
      </c>
      <c r="C44" s="900" t="s">
        <v>275</v>
      </c>
      <c r="D44" s="883">
        <v>1000</v>
      </c>
      <c r="E44" s="883" t="s">
        <v>689</v>
      </c>
      <c r="F44" s="897"/>
      <c r="G44" s="878" t="s">
        <v>522</v>
      </c>
      <c r="H44" s="879">
        <v>350000000</v>
      </c>
      <c r="I44" s="879"/>
      <c r="J44" s="737">
        <v>300000000</v>
      </c>
      <c r="K44" s="726" t="s">
        <v>2</v>
      </c>
      <c r="L44" s="879">
        <f>H44</f>
        <v>350000000</v>
      </c>
      <c r="M44" s="895" t="str">
        <f t="shared" si="1"/>
        <v>enero de 2012</v>
      </c>
      <c r="N44" s="895" t="str">
        <f t="shared" si="1"/>
        <v>Diciembre de 2012</v>
      </c>
      <c r="O44" s="881" t="str">
        <f>O43</f>
        <v xml:space="preserve">Subsecretaria de  Cobertura </v>
      </c>
      <c r="P44" s="880"/>
      <c r="Q44" s="135"/>
    </row>
    <row r="45" spans="1:17" s="724" customFormat="1" ht="15">
      <c r="A45" s="892"/>
      <c r="B45" s="878"/>
      <c r="C45" s="900"/>
      <c r="D45" s="883"/>
      <c r="E45" s="883"/>
      <c r="F45" s="897"/>
      <c r="G45" s="878"/>
      <c r="H45" s="879"/>
      <c r="I45" s="879"/>
      <c r="J45" s="732">
        <v>50000000</v>
      </c>
      <c r="K45" s="726" t="s">
        <v>3</v>
      </c>
      <c r="L45" s="879"/>
      <c r="M45" s="895"/>
      <c r="N45" s="895"/>
      <c r="O45" s="881"/>
      <c r="P45" s="880"/>
      <c r="Q45" s="135"/>
    </row>
    <row r="46" spans="1:17" s="724" customFormat="1" ht="75">
      <c r="A46" s="892"/>
      <c r="B46" s="731" t="s">
        <v>276</v>
      </c>
      <c r="C46" s="725" t="s">
        <v>277</v>
      </c>
      <c r="D46" s="35">
        <v>0.5</v>
      </c>
      <c r="E46" s="35" t="s">
        <v>689</v>
      </c>
      <c r="F46" s="897"/>
      <c r="G46" s="731" t="s">
        <v>523</v>
      </c>
      <c r="H46" s="726">
        <v>450000000</v>
      </c>
      <c r="I46" s="726"/>
      <c r="J46" s="740">
        <v>450000000</v>
      </c>
      <c r="K46" s="726" t="s">
        <v>524</v>
      </c>
      <c r="L46" s="726">
        <v>450000000</v>
      </c>
      <c r="M46" s="726" t="str">
        <f>M44</f>
        <v>enero de 2012</v>
      </c>
      <c r="N46" s="726" t="str">
        <f>N44</f>
        <v>Diciembre de 2012</v>
      </c>
      <c r="O46" s="734" t="s">
        <v>525</v>
      </c>
      <c r="P46" s="739" t="s">
        <v>526</v>
      </c>
      <c r="Q46" s="135"/>
    </row>
    <row r="47" spans="1:17" s="724" customFormat="1" ht="60.75" customHeight="1">
      <c r="A47" s="892"/>
      <c r="B47" s="878" t="s">
        <v>278</v>
      </c>
      <c r="C47" s="725" t="s">
        <v>279</v>
      </c>
      <c r="D47" s="31">
        <v>1</v>
      </c>
      <c r="E47" s="31">
        <v>1</v>
      </c>
      <c r="F47" s="897"/>
      <c r="G47" s="878" t="s">
        <v>527</v>
      </c>
      <c r="H47" s="726">
        <v>7074500000</v>
      </c>
      <c r="I47" s="726"/>
      <c r="J47" s="741">
        <v>3000000000</v>
      </c>
      <c r="K47" s="733" t="s">
        <v>4</v>
      </c>
      <c r="L47" s="879">
        <f>J47+J48+J49</f>
        <v>8074500000</v>
      </c>
      <c r="M47" s="726" t="str">
        <f t="shared" si="1"/>
        <v>enero de 2012</v>
      </c>
      <c r="N47" s="726" t="str">
        <f t="shared" si="1"/>
        <v>Diciembre de 2012</v>
      </c>
      <c r="O47" s="734" t="s">
        <v>525</v>
      </c>
      <c r="P47" s="880"/>
      <c r="Q47" s="135"/>
    </row>
    <row r="48" spans="1:17" s="724" customFormat="1" ht="75.75" customHeight="1">
      <c r="A48" s="892"/>
      <c r="B48" s="878"/>
      <c r="C48" s="900" t="s">
        <v>528</v>
      </c>
      <c r="D48" s="901">
        <v>1</v>
      </c>
      <c r="E48" s="901">
        <f>D48</f>
        <v>1</v>
      </c>
      <c r="F48" s="897"/>
      <c r="G48" s="878"/>
      <c r="H48" s="879">
        <v>1000000000</v>
      </c>
      <c r="I48" s="879"/>
      <c r="J48" s="742">
        <v>400000000</v>
      </c>
      <c r="K48" s="733" t="s">
        <v>491</v>
      </c>
      <c r="L48" s="879"/>
      <c r="M48" s="879" t="str">
        <f t="shared" si="1"/>
        <v>enero de 2012</v>
      </c>
      <c r="N48" s="879" t="str">
        <f t="shared" si="1"/>
        <v>Diciembre de 2012</v>
      </c>
      <c r="O48" s="881" t="str">
        <f>O47</f>
        <v xml:space="preserve">Oficina Asesora de Planeacion </v>
      </c>
      <c r="P48" s="880"/>
      <c r="Q48" s="135"/>
    </row>
    <row r="49" spans="1:17" s="724" customFormat="1" ht="15">
      <c r="A49" s="892"/>
      <c r="B49" s="878"/>
      <c r="C49" s="900"/>
      <c r="D49" s="901"/>
      <c r="E49" s="901"/>
      <c r="F49" s="897"/>
      <c r="G49" s="878"/>
      <c r="H49" s="879"/>
      <c r="I49" s="879"/>
      <c r="J49" s="743">
        <v>4674500000</v>
      </c>
      <c r="K49" s="733" t="s">
        <v>466</v>
      </c>
      <c r="L49" s="879"/>
      <c r="M49" s="879"/>
      <c r="N49" s="879"/>
      <c r="O49" s="881"/>
      <c r="P49" s="880"/>
      <c r="Q49" s="135"/>
    </row>
    <row r="50" spans="1:17" s="724" customFormat="1" ht="45" customHeight="1">
      <c r="A50" s="892"/>
      <c r="B50" s="878" t="s">
        <v>280</v>
      </c>
      <c r="C50" s="725" t="s">
        <v>290</v>
      </c>
      <c r="D50" s="29">
        <v>1007</v>
      </c>
      <c r="E50" s="29">
        <v>800</v>
      </c>
      <c r="F50" s="897"/>
      <c r="G50" s="878" t="s">
        <v>529</v>
      </c>
      <c r="H50" s="726">
        <v>180000000</v>
      </c>
      <c r="I50" s="726"/>
      <c r="J50" s="889">
        <f>H50+H51</f>
        <v>240000000</v>
      </c>
      <c r="K50" s="879" t="s">
        <v>2</v>
      </c>
      <c r="L50" s="879">
        <f>H50+H51</f>
        <v>240000000</v>
      </c>
      <c r="M50" s="879" t="str">
        <f>M48</f>
        <v>enero de 2012</v>
      </c>
      <c r="N50" s="879" t="str">
        <f>N48</f>
        <v>Diciembre de 2012</v>
      </c>
      <c r="O50" s="881" t="str">
        <f>O43</f>
        <v xml:space="preserve">Subsecretaria de  Cobertura </v>
      </c>
      <c r="P50" s="880"/>
      <c r="Q50" s="135"/>
    </row>
    <row r="51" spans="1:17" s="724" customFormat="1" ht="30">
      <c r="A51" s="892"/>
      <c r="B51" s="878"/>
      <c r="C51" s="725" t="s">
        <v>291</v>
      </c>
      <c r="D51" s="29">
        <v>120</v>
      </c>
      <c r="E51" s="29">
        <v>100</v>
      </c>
      <c r="F51" s="897"/>
      <c r="G51" s="878"/>
      <c r="H51" s="726">
        <v>60000000</v>
      </c>
      <c r="I51" s="726"/>
      <c r="J51" s="889"/>
      <c r="K51" s="879"/>
      <c r="L51" s="879"/>
      <c r="M51" s="879"/>
      <c r="N51" s="879"/>
      <c r="O51" s="885"/>
      <c r="P51" s="880"/>
      <c r="Q51" s="135"/>
    </row>
    <row r="52" spans="1:17" s="724" customFormat="1" ht="30">
      <c r="A52" s="892"/>
      <c r="B52" s="878"/>
      <c r="C52" s="725" t="s">
        <v>281</v>
      </c>
      <c r="D52" s="29">
        <v>400</v>
      </c>
      <c r="E52" s="29">
        <v>400</v>
      </c>
      <c r="F52" s="897"/>
      <c r="G52" s="878" t="s">
        <v>530</v>
      </c>
      <c r="H52" s="879">
        <v>1000000</v>
      </c>
      <c r="I52" s="885"/>
      <c r="J52" s="885">
        <v>1000000</v>
      </c>
      <c r="K52" s="885" t="s">
        <v>2</v>
      </c>
      <c r="L52" s="879">
        <f>H52</f>
        <v>1000000</v>
      </c>
      <c r="M52" s="885" t="str">
        <f>M50</f>
        <v>enero de 2012</v>
      </c>
      <c r="N52" s="885" t="str">
        <f>N50</f>
        <v>Diciembre de 2012</v>
      </c>
      <c r="O52" s="881" t="str">
        <f>O50</f>
        <v xml:space="preserve">Subsecretaria de  Cobertura </v>
      </c>
      <c r="P52" s="880"/>
      <c r="Q52" s="135"/>
    </row>
    <row r="53" spans="1:17" s="724" customFormat="1" ht="15">
      <c r="A53" s="892"/>
      <c r="B53" s="878"/>
      <c r="C53" s="882" t="s">
        <v>282</v>
      </c>
      <c r="D53" s="883">
        <v>4998</v>
      </c>
      <c r="E53" s="883">
        <v>5000</v>
      </c>
      <c r="F53" s="897"/>
      <c r="G53" s="878"/>
      <c r="H53" s="879"/>
      <c r="I53" s="885"/>
      <c r="J53" s="885"/>
      <c r="K53" s="885"/>
      <c r="L53" s="879"/>
      <c r="M53" s="885"/>
      <c r="N53" s="885"/>
      <c r="O53" s="881"/>
      <c r="P53" s="880"/>
      <c r="Q53" s="135"/>
    </row>
    <row r="54" spans="1:17" s="724" customFormat="1" ht="75">
      <c r="A54" s="892"/>
      <c r="B54" s="878"/>
      <c r="C54" s="882"/>
      <c r="D54" s="883"/>
      <c r="E54" s="883"/>
      <c r="F54" s="897"/>
      <c r="G54" s="731" t="s">
        <v>690</v>
      </c>
      <c r="H54" s="726">
        <v>36764496</v>
      </c>
      <c r="I54" s="726">
        <v>269606304</v>
      </c>
      <c r="J54" s="744"/>
      <c r="K54" s="745" t="s">
        <v>691</v>
      </c>
      <c r="L54" s="745">
        <f>I54+H54</f>
        <v>306370800</v>
      </c>
      <c r="M54" s="745" t="str">
        <f>M52</f>
        <v>enero de 2012</v>
      </c>
      <c r="N54" s="745" t="str">
        <f>N52</f>
        <v>Diciembre de 2012</v>
      </c>
      <c r="O54" s="881"/>
      <c r="P54" s="880"/>
      <c r="Q54" s="135"/>
    </row>
    <row r="55" spans="1:17" s="724" customFormat="1" ht="45">
      <c r="A55" s="892"/>
      <c r="B55" s="878" t="s">
        <v>283</v>
      </c>
      <c r="C55" s="725" t="s">
        <v>284</v>
      </c>
      <c r="D55" s="29">
        <v>6</v>
      </c>
      <c r="E55" s="29">
        <v>6</v>
      </c>
      <c r="F55" s="897"/>
      <c r="G55" s="878" t="s">
        <v>531</v>
      </c>
      <c r="H55" s="879">
        <v>200000000</v>
      </c>
      <c r="I55" s="879"/>
      <c r="J55" s="890">
        <f>H55</f>
        <v>200000000</v>
      </c>
      <c r="K55" s="879" t="s">
        <v>491</v>
      </c>
      <c r="L55" s="879">
        <v>200000000</v>
      </c>
      <c r="M55" s="879" t="str">
        <f>M52</f>
        <v>enero de 2012</v>
      </c>
      <c r="N55" s="879" t="str">
        <f>N52</f>
        <v>Diciembre de 2012</v>
      </c>
      <c r="O55" s="881" t="str">
        <f>O52</f>
        <v xml:space="preserve">Subsecretaria de  Cobertura </v>
      </c>
      <c r="P55" s="880"/>
      <c r="Q55" s="135"/>
    </row>
    <row r="56" spans="1:17" s="724" customFormat="1" ht="30">
      <c r="A56" s="892"/>
      <c r="B56" s="878"/>
      <c r="C56" s="725" t="s">
        <v>292</v>
      </c>
      <c r="D56" s="29">
        <v>6</v>
      </c>
      <c r="E56" s="29">
        <v>6</v>
      </c>
      <c r="F56" s="897"/>
      <c r="G56" s="878"/>
      <c r="H56" s="879"/>
      <c r="I56" s="879"/>
      <c r="J56" s="890"/>
      <c r="K56" s="879"/>
      <c r="L56" s="879"/>
      <c r="M56" s="879"/>
      <c r="N56" s="879"/>
      <c r="O56" s="881"/>
      <c r="P56" s="880"/>
      <c r="Q56" s="135"/>
    </row>
    <row r="57" spans="1:17" s="724" customFormat="1" ht="60">
      <c r="A57" s="892" t="s">
        <v>293</v>
      </c>
      <c r="B57" s="731" t="s">
        <v>286</v>
      </c>
      <c r="C57" s="725" t="s">
        <v>285</v>
      </c>
      <c r="D57" s="29">
        <v>13</v>
      </c>
      <c r="E57" s="29">
        <v>18</v>
      </c>
      <c r="F57" s="897"/>
      <c r="G57" s="878" t="s">
        <v>532</v>
      </c>
      <c r="H57" s="726">
        <v>3000000</v>
      </c>
      <c r="I57" s="726"/>
      <c r="J57" s="727">
        <f>H57</f>
        <v>3000000</v>
      </c>
      <c r="K57" s="726" t="s">
        <v>491</v>
      </c>
      <c r="L57" s="879">
        <v>4000000</v>
      </c>
      <c r="M57" s="879" t="str">
        <f>M55</f>
        <v>enero de 2012</v>
      </c>
      <c r="N57" s="879" t="str">
        <f>N55</f>
        <v>Diciembre de 2012</v>
      </c>
      <c r="O57" s="881" t="s">
        <v>525</v>
      </c>
      <c r="P57" s="880"/>
      <c r="Q57" s="135"/>
    </row>
    <row r="58" spans="1:17" s="724" customFormat="1" ht="45.75" thickBot="1">
      <c r="A58" s="893"/>
      <c r="B58" s="746" t="s">
        <v>287</v>
      </c>
      <c r="C58" s="747" t="s">
        <v>288</v>
      </c>
      <c r="D58" s="748">
        <v>3</v>
      </c>
      <c r="E58" s="748">
        <v>6</v>
      </c>
      <c r="F58" s="898"/>
      <c r="G58" s="894"/>
      <c r="H58" s="749">
        <v>1000000</v>
      </c>
      <c r="I58" s="749"/>
      <c r="J58" s="750">
        <f>H58</f>
        <v>1000000</v>
      </c>
      <c r="K58" s="749" t="s">
        <v>2</v>
      </c>
      <c r="L58" s="886"/>
      <c r="M58" s="886"/>
      <c r="N58" s="886"/>
      <c r="O58" s="891"/>
      <c r="P58" s="884"/>
      <c r="Q58" s="135"/>
    </row>
    <row r="59" spans="1:17" ht="16.5" thickBot="1">
      <c r="A59" s="887" t="s">
        <v>111</v>
      </c>
      <c r="B59" s="888"/>
      <c r="C59" s="888"/>
      <c r="D59" s="888"/>
      <c r="E59" s="888"/>
      <c r="F59" s="888"/>
      <c r="G59" s="395">
        <f>SUM(G9:G58)</f>
        <v>0</v>
      </c>
      <c r="H59" s="151">
        <f>SUM(H9:H58)</f>
        <v>142438382326</v>
      </c>
      <c r="I59" s="151">
        <f>SUM(I9:I58)</f>
        <v>269606304</v>
      </c>
      <c r="J59" s="151">
        <f>SUM(J9:J58)</f>
        <v>142401617830</v>
      </c>
      <c r="K59" s="152"/>
      <c r="L59" s="398">
        <f>SUM(L9:L58)</f>
        <v>142707988630</v>
      </c>
      <c r="M59" s="396"/>
      <c r="N59" s="396"/>
      <c r="O59" s="396"/>
      <c r="P59" s="61"/>
      <c r="Q59" s="135"/>
    </row>
    <row r="60" spans="1:17" ht="15">
      <c r="A60" s="133"/>
      <c r="B60" s="133"/>
      <c r="C60" s="133"/>
      <c r="D60" s="133"/>
      <c r="E60" s="133"/>
      <c r="F60" s="133"/>
      <c r="G60" s="133"/>
      <c r="H60" s="134"/>
      <c r="I60" s="134"/>
      <c r="J60" s="134"/>
      <c r="K60" s="134"/>
      <c r="L60" s="134"/>
      <c r="M60" s="134"/>
      <c r="N60" s="134"/>
      <c r="O60" s="134"/>
      <c r="P60" s="133"/>
      <c r="Q60" s="135"/>
    </row>
    <row r="61" spans="1:17" ht="18">
      <c r="B61" s="144"/>
    </row>
  </sheetData>
  <mergeCells count="189">
    <mergeCell ref="B44:B45"/>
    <mergeCell ref="A9:A36"/>
    <mergeCell ref="B9:B11"/>
    <mergeCell ref="C22:C23"/>
    <mergeCell ref="C44:C45"/>
    <mergeCell ref="B16:B23"/>
    <mergeCell ref="A6:A8"/>
    <mergeCell ref="B6:B8"/>
    <mergeCell ref="B37:B41"/>
    <mergeCell ref="B24:B25"/>
    <mergeCell ref="B31:B33"/>
    <mergeCell ref="B26:B29"/>
    <mergeCell ref="A37:A56"/>
    <mergeCell ref="B50:B54"/>
    <mergeCell ref="B47:B49"/>
    <mergeCell ref="D6:D8"/>
    <mergeCell ref="E6:E8"/>
    <mergeCell ref="C6:C8"/>
    <mergeCell ref="F6:F8"/>
    <mergeCell ref="G1:N1"/>
    <mergeCell ref="G2:N3"/>
    <mergeCell ref="H6:L6"/>
    <mergeCell ref="M6:N7"/>
    <mergeCell ref="P6:P8"/>
    <mergeCell ref="I7:K7"/>
    <mergeCell ref="L7:L8"/>
    <mergeCell ref="O6:O8"/>
    <mergeCell ref="G6:G8"/>
    <mergeCell ref="H7:H8"/>
    <mergeCell ref="A1:C1"/>
    <mergeCell ref="A2:C2"/>
    <mergeCell ref="A3:C3"/>
    <mergeCell ref="A4:C4"/>
    <mergeCell ref="G9:G13"/>
    <mergeCell ref="H9:H10"/>
    <mergeCell ref="I9:I10"/>
    <mergeCell ref="J9:J11"/>
    <mergeCell ref="B12:B15"/>
    <mergeCell ref="J12:J13"/>
    <mergeCell ref="G14:G15"/>
    <mergeCell ref="J14:J15"/>
    <mergeCell ref="K9:K11"/>
    <mergeCell ref="L9:L13"/>
    <mergeCell ref="M9:M13"/>
    <mergeCell ref="N9:N13"/>
    <mergeCell ref="O9:O13"/>
    <mergeCell ref="P9:P13"/>
    <mergeCell ref="K12:K13"/>
    <mergeCell ref="K14:K15"/>
    <mergeCell ref="L14:L15"/>
    <mergeCell ref="M14:M15"/>
    <mergeCell ref="N14:N15"/>
    <mergeCell ref="O14:O15"/>
    <mergeCell ref="P14:P15"/>
    <mergeCell ref="L16:L18"/>
    <mergeCell ref="M16:M18"/>
    <mergeCell ref="N16:N18"/>
    <mergeCell ref="O16:O18"/>
    <mergeCell ref="J20:J21"/>
    <mergeCell ref="K20:K21"/>
    <mergeCell ref="P16:P18"/>
    <mergeCell ref="G19:G21"/>
    <mergeCell ref="L19:L21"/>
    <mergeCell ref="M19:M21"/>
    <mergeCell ref="N19:N21"/>
    <mergeCell ref="G16:G18"/>
    <mergeCell ref="H16:H18"/>
    <mergeCell ref="I16:I18"/>
    <mergeCell ref="J16:J18"/>
    <mergeCell ref="K16:K18"/>
    <mergeCell ref="O19:O21"/>
    <mergeCell ref="P22:P23"/>
    <mergeCell ref="O24:O25"/>
    <mergeCell ref="P24:P25"/>
    <mergeCell ref="G26:G29"/>
    <mergeCell ref="J26:J29"/>
    <mergeCell ref="K26:K29"/>
    <mergeCell ref="L26:L29"/>
    <mergeCell ref="M26:M29"/>
    <mergeCell ref="N26:N29"/>
    <mergeCell ref="O26:O29"/>
    <mergeCell ref="P26:P29"/>
    <mergeCell ref="G24:G25"/>
    <mergeCell ref="H24:H25"/>
    <mergeCell ref="I24:I25"/>
    <mergeCell ref="J24:J25"/>
    <mergeCell ref="K24:K25"/>
    <mergeCell ref="L24:L25"/>
    <mergeCell ref="M24:M25"/>
    <mergeCell ref="N24:N25"/>
    <mergeCell ref="D22:D23"/>
    <mergeCell ref="E22:E23"/>
    <mergeCell ref="G22:G23"/>
    <mergeCell ref="H22:H23"/>
    <mergeCell ref="I22:I23"/>
    <mergeCell ref="L22:L23"/>
    <mergeCell ref="M22:M23"/>
    <mergeCell ref="N22:N23"/>
    <mergeCell ref="O22:O23"/>
    <mergeCell ref="G38:G40"/>
    <mergeCell ref="L38:L40"/>
    <mergeCell ref="M38:M40"/>
    <mergeCell ref="N38:N40"/>
    <mergeCell ref="L31:L33"/>
    <mergeCell ref="M31:M33"/>
    <mergeCell ref="N31:N33"/>
    <mergeCell ref="P31:P33"/>
    <mergeCell ref="G31:G33"/>
    <mergeCell ref="H31:H33"/>
    <mergeCell ref="I31:I33"/>
    <mergeCell ref="O35:O36"/>
    <mergeCell ref="H39:H40"/>
    <mergeCell ref="I39:I40"/>
    <mergeCell ref="J39:J40"/>
    <mergeCell ref="K39:K40"/>
    <mergeCell ref="J35:J36"/>
    <mergeCell ref="K35:K36"/>
    <mergeCell ref="L35:L36"/>
    <mergeCell ref="M35:M36"/>
    <mergeCell ref="N35:N36"/>
    <mergeCell ref="M44:M45"/>
    <mergeCell ref="N44:N45"/>
    <mergeCell ref="O44:O45"/>
    <mergeCell ref="O31:O33"/>
    <mergeCell ref="P44:P45"/>
    <mergeCell ref="B42:B43"/>
    <mergeCell ref="E44:E45"/>
    <mergeCell ref="G44:G45"/>
    <mergeCell ref="H44:H45"/>
    <mergeCell ref="I44:I45"/>
    <mergeCell ref="L44:L45"/>
    <mergeCell ref="D44:D45"/>
    <mergeCell ref="F9:F58"/>
    <mergeCell ref="J32:J33"/>
    <mergeCell ref="K32:K33"/>
    <mergeCell ref="P47:P49"/>
    <mergeCell ref="C48:C49"/>
    <mergeCell ref="D48:D49"/>
    <mergeCell ref="E48:E49"/>
    <mergeCell ref="H48:H49"/>
    <mergeCell ref="I48:I49"/>
    <mergeCell ref="O38:O40"/>
    <mergeCell ref="G35:G36"/>
    <mergeCell ref="P38:P40"/>
    <mergeCell ref="A59:F59"/>
    <mergeCell ref="M55:M56"/>
    <mergeCell ref="N55:N56"/>
    <mergeCell ref="O55:O56"/>
    <mergeCell ref="I52:I53"/>
    <mergeCell ref="J52:J53"/>
    <mergeCell ref="K52:K53"/>
    <mergeCell ref="L52:L53"/>
    <mergeCell ref="G50:G51"/>
    <mergeCell ref="J50:J51"/>
    <mergeCell ref="K50:K51"/>
    <mergeCell ref="J55:J56"/>
    <mergeCell ref="K55:K56"/>
    <mergeCell ref="L55:L56"/>
    <mergeCell ref="L50:L51"/>
    <mergeCell ref="M50:M51"/>
    <mergeCell ref="L57:L58"/>
    <mergeCell ref="M57:M58"/>
    <mergeCell ref="O57:O58"/>
    <mergeCell ref="A57:A58"/>
    <mergeCell ref="G57:G58"/>
    <mergeCell ref="B55:B56"/>
    <mergeCell ref="O50:O51"/>
    <mergeCell ref="P57:P58"/>
    <mergeCell ref="G55:G56"/>
    <mergeCell ref="H55:H56"/>
    <mergeCell ref="M52:M53"/>
    <mergeCell ref="N52:N53"/>
    <mergeCell ref="I55:I56"/>
    <mergeCell ref="N57:N58"/>
    <mergeCell ref="H52:H53"/>
    <mergeCell ref="P55:P56"/>
    <mergeCell ref="G47:G49"/>
    <mergeCell ref="N50:N51"/>
    <mergeCell ref="P50:P51"/>
    <mergeCell ref="G52:G53"/>
    <mergeCell ref="O52:O54"/>
    <mergeCell ref="P52:P54"/>
    <mergeCell ref="C53:C54"/>
    <mergeCell ref="D53:D54"/>
    <mergeCell ref="E53:E54"/>
    <mergeCell ref="L47:L49"/>
    <mergeCell ref="N48:N49"/>
    <mergeCell ref="O48:O49"/>
    <mergeCell ref="M48:M49"/>
  </mergeCells>
  <phoneticPr fontId="3" type="noConversion"/>
  <printOptions horizontalCentered="1"/>
  <pageMargins left="0.15748031496062992" right="0.15748031496062992" top="0.76" bottom="0.27559055118110237" header="0" footer="0"/>
  <pageSetup scale="70" fitToHeight="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enableFormatConditionsCalculation="0">
    <tabColor rgb="FFC00000"/>
  </sheetPr>
  <dimension ref="A1:O29"/>
  <sheetViews>
    <sheetView topLeftCell="E24" zoomScale="98" zoomScaleNormal="98" zoomScaleSheetLayoutView="100" workbookViewId="0">
      <selection activeCell="G28" sqref="G28"/>
    </sheetView>
  </sheetViews>
  <sheetFormatPr baseColWidth="10" defaultRowHeight="12.75"/>
  <cols>
    <col min="1" max="2" width="25.5703125" customWidth="1"/>
    <col min="3" max="3" width="23.85546875" customWidth="1"/>
    <col min="5" max="5" width="13.85546875" customWidth="1"/>
    <col min="6" max="6" width="16.5703125" style="5" customWidth="1"/>
    <col min="7" max="7" width="27.42578125" customWidth="1"/>
    <col min="8" max="8" width="19.42578125" customWidth="1"/>
    <col min="11" max="11" width="19.140625" customWidth="1"/>
    <col min="14" max="14" width="14.85546875" customWidth="1"/>
    <col min="15" max="15" width="19.42578125" customWidth="1"/>
  </cols>
  <sheetData>
    <row r="1" spans="1:15" ht="21" thickBot="1">
      <c r="A1" s="989" t="s">
        <v>57</v>
      </c>
      <c r="B1" s="990"/>
      <c r="C1" s="990"/>
      <c r="D1" s="991"/>
      <c r="F1"/>
      <c r="H1" s="1410" t="s">
        <v>112</v>
      </c>
      <c r="I1" s="1411"/>
      <c r="J1" s="1411"/>
      <c r="K1" s="1411"/>
      <c r="L1" s="1411"/>
      <c r="M1" s="1411"/>
      <c r="N1" s="1411"/>
      <c r="O1" s="1412"/>
    </row>
    <row r="2" spans="1:15">
      <c r="A2" s="994" t="s">
        <v>58</v>
      </c>
      <c r="B2" s="995"/>
      <c r="C2" s="995"/>
      <c r="D2" s="996"/>
      <c r="F2"/>
      <c r="H2" s="997" t="s">
        <v>341</v>
      </c>
      <c r="I2" s="998"/>
      <c r="J2" s="998"/>
      <c r="K2" s="998"/>
      <c r="L2" s="998"/>
      <c r="M2" s="998"/>
      <c r="N2" s="998"/>
      <c r="O2" s="999"/>
    </row>
    <row r="3" spans="1:15" ht="16.5" thickBot="1">
      <c r="A3" s="1013" t="s">
        <v>59</v>
      </c>
      <c r="B3" s="1014"/>
      <c r="C3" s="1014"/>
      <c r="D3" s="1015"/>
      <c r="F3"/>
      <c r="H3" s="1000"/>
      <c r="I3" s="1001"/>
      <c r="J3" s="1001"/>
      <c r="K3" s="1001"/>
      <c r="L3" s="1001"/>
      <c r="M3" s="1001"/>
      <c r="N3" s="1001"/>
      <c r="O3" s="1002"/>
    </row>
    <row r="4" spans="1:15" s="69" customFormat="1" ht="16.5" thickBot="1">
      <c r="A4" s="946" t="s">
        <v>343</v>
      </c>
      <c r="B4" s="947"/>
      <c r="C4" s="947"/>
      <c r="D4" s="948"/>
      <c r="E4"/>
      <c r="F4"/>
      <c r="G4" s="34"/>
      <c r="H4" s="32"/>
      <c r="I4" s="18"/>
      <c r="J4" s="18"/>
      <c r="K4" s="18"/>
      <c r="L4"/>
      <c r="M4"/>
      <c r="N4"/>
      <c r="O4"/>
    </row>
    <row r="5" spans="1:15" s="69" customFormat="1" ht="14.25">
      <c r="A5"/>
      <c r="B5"/>
      <c r="C5"/>
      <c r="D5"/>
      <c r="E5"/>
      <c r="F5" s="5"/>
      <c r="G5"/>
      <c r="H5"/>
      <c r="I5"/>
      <c r="J5"/>
      <c r="K5"/>
      <c r="L5"/>
      <c r="M5"/>
      <c r="N5"/>
      <c r="O5"/>
    </row>
    <row r="6" spans="1:15" s="70" customFormat="1" ht="15">
      <c r="A6"/>
      <c r="B6"/>
      <c r="C6"/>
      <c r="D6"/>
      <c r="E6"/>
      <c r="F6" s="5"/>
      <c r="G6"/>
      <c r="H6"/>
      <c r="I6"/>
      <c r="J6"/>
      <c r="K6"/>
      <c r="L6"/>
      <c r="M6"/>
      <c r="N6"/>
      <c r="O6"/>
    </row>
    <row r="7" spans="1:15" s="15" customFormat="1" ht="13.5" thickBot="1">
      <c r="A7"/>
      <c r="B7"/>
      <c r="C7"/>
      <c r="D7"/>
      <c r="E7"/>
      <c r="F7" s="5"/>
      <c r="G7"/>
      <c r="H7"/>
      <c r="I7"/>
      <c r="J7"/>
      <c r="K7"/>
      <c r="L7"/>
      <c r="M7"/>
      <c r="N7"/>
      <c r="O7"/>
    </row>
    <row r="8" spans="1:15" s="15" customFormat="1">
      <c r="A8" s="1277" t="s">
        <v>462</v>
      </c>
      <c r="B8" s="984" t="s">
        <v>461</v>
      </c>
      <c r="C8" s="984" t="s">
        <v>414</v>
      </c>
      <c r="D8" s="984" t="s">
        <v>78</v>
      </c>
      <c r="E8" s="984" t="s">
        <v>79</v>
      </c>
      <c r="F8" s="984" t="s">
        <v>460</v>
      </c>
      <c r="G8" s="1285" t="s">
        <v>17</v>
      </c>
      <c r="H8" s="1285" t="s">
        <v>457</v>
      </c>
      <c r="I8" s="1285"/>
      <c r="J8" s="1285"/>
      <c r="K8" s="1285"/>
      <c r="L8" s="1292" t="s">
        <v>18</v>
      </c>
      <c r="M8" s="1293"/>
      <c r="N8" s="1289" t="s">
        <v>19</v>
      </c>
      <c r="O8" s="1281" t="s">
        <v>16</v>
      </c>
    </row>
    <row r="9" spans="1:15" s="15" customFormat="1">
      <c r="A9" s="1278"/>
      <c r="B9" s="985"/>
      <c r="C9" s="985"/>
      <c r="D9" s="985"/>
      <c r="E9" s="985"/>
      <c r="F9" s="985"/>
      <c r="G9" s="987"/>
      <c r="H9" s="987" t="s">
        <v>20</v>
      </c>
      <c r="I9" s="987" t="s">
        <v>456</v>
      </c>
      <c r="J9" s="987"/>
      <c r="K9" s="987" t="s">
        <v>21</v>
      </c>
      <c r="L9" s="1294"/>
      <c r="M9" s="1295"/>
      <c r="N9" s="1290"/>
      <c r="O9" s="1282"/>
    </row>
    <row r="10" spans="1:15" s="15" customFormat="1" ht="24.75" thickBot="1">
      <c r="A10" s="1279"/>
      <c r="B10" s="986"/>
      <c r="C10" s="986"/>
      <c r="D10" s="986"/>
      <c r="E10" s="986"/>
      <c r="F10" s="986"/>
      <c r="G10" s="988"/>
      <c r="H10" s="988"/>
      <c r="I10" s="310" t="s">
        <v>22</v>
      </c>
      <c r="J10" s="310" t="s">
        <v>23</v>
      </c>
      <c r="K10" s="988"/>
      <c r="L10" s="310" t="s">
        <v>24</v>
      </c>
      <c r="M10" s="310" t="s">
        <v>25</v>
      </c>
      <c r="N10" s="1291"/>
      <c r="O10" s="1283"/>
    </row>
    <row r="11" spans="1:15" s="15" customFormat="1" ht="38.25">
      <c r="A11" s="1405" t="s">
        <v>342</v>
      </c>
      <c r="B11" s="1408" t="s">
        <v>335</v>
      </c>
      <c r="C11" s="1408" t="s">
        <v>340</v>
      </c>
      <c r="D11" s="1390">
        <v>40</v>
      </c>
      <c r="E11" s="1390">
        <v>30</v>
      </c>
      <c r="F11" s="1392">
        <v>150000000</v>
      </c>
      <c r="G11" s="365" t="s">
        <v>647</v>
      </c>
      <c r="H11" s="366">
        <v>15000000</v>
      </c>
      <c r="I11" s="367"/>
      <c r="J11" s="367" t="s">
        <v>2</v>
      </c>
      <c r="K11" s="366">
        <f>H11</f>
        <v>15000000</v>
      </c>
      <c r="L11" s="368">
        <v>41001</v>
      </c>
      <c r="M11" s="368">
        <v>41031</v>
      </c>
      <c r="N11" s="1392" t="s">
        <v>648</v>
      </c>
      <c r="O11" s="369"/>
    </row>
    <row r="12" spans="1:15" s="15" customFormat="1" ht="51">
      <c r="A12" s="1406"/>
      <c r="B12" s="1395"/>
      <c r="C12" s="1395"/>
      <c r="D12" s="1391"/>
      <c r="E12" s="1391"/>
      <c r="F12" s="1393"/>
      <c r="G12" s="370" t="s">
        <v>649</v>
      </c>
      <c r="H12" s="371">
        <v>10000000</v>
      </c>
      <c r="I12" s="372"/>
      <c r="J12" s="372" t="s">
        <v>2</v>
      </c>
      <c r="K12" s="371">
        <f t="shared" ref="K12:K20" si="0">H12</f>
        <v>10000000</v>
      </c>
      <c r="L12" s="373">
        <v>41000</v>
      </c>
      <c r="M12" s="373">
        <v>41032</v>
      </c>
      <c r="N12" s="1393"/>
      <c r="O12" s="374"/>
    </row>
    <row r="13" spans="1:15" s="15" customFormat="1" ht="38.25">
      <c r="A13" s="1406"/>
      <c r="B13" s="1395"/>
      <c r="C13" s="1395"/>
      <c r="D13" s="1391"/>
      <c r="E13" s="1391"/>
      <c r="F13" s="1393"/>
      <c r="G13" s="370" t="s">
        <v>650</v>
      </c>
      <c r="H13" s="371">
        <v>13200000</v>
      </c>
      <c r="I13" s="372"/>
      <c r="J13" s="372" t="s">
        <v>2</v>
      </c>
      <c r="K13" s="371">
        <f t="shared" si="0"/>
        <v>13200000</v>
      </c>
      <c r="L13" s="373">
        <v>41000</v>
      </c>
      <c r="M13" s="373">
        <v>41030</v>
      </c>
      <c r="N13" s="1393"/>
      <c r="O13" s="374"/>
    </row>
    <row r="14" spans="1:15" s="15" customFormat="1" ht="63.75">
      <c r="A14" s="1406"/>
      <c r="B14" s="1395"/>
      <c r="C14" s="1395"/>
      <c r="D14" s="1391"/>
      <c r="E14" s="1391"/>
      <c r="F14" s="1393"/>
      <c r="G14" s="370" t="s">
        <v>651</v>
      </c>
      <c r="H14" s="371">
        <v>13000000</v>
      </c>
      <c r="I14" s="372"/>
      <c r="J14" s="372" t="s">
        <v>2</v>
      </c>
      <c r="K14" s="371">
        <f t="shared" si="0"/>
        <v>13000000</v>
      </c>
      <c r="L14" s="373">
        <v>41000</v>
      </c>
      <c r="M14" s="373">
        <v>41033</v>
      </c>
      <c r="N14" s="1393"/>
      <c r="O14" s="374"/>
    </row>
    <row r="15" spans="1:15" s="15" customFormat="1" ht="63.75">
      <c r="A15" s="1406"/>
      <c r="B15" s="1395"/>
      <c r="C15" s="1395"/>
      <c r="D15" s="1391"/>
      <c r="E15" s="1391"/>
      <c r="F15" s="1393"/>
      <c r="G15" s="370" t="s">
        <v>652</v>
      </c>
      <c r="H15" s="371">
        <v>12000000</v>
      </c>
      <c r="I15" s="372"/>
      <c r="J15" s="372" t="s">
        <v>2</v>
      </c>
      <c r="K15" s="371">
        <f t="shared" si="0"/>
        <v>12000000</v>
      </c>
      <c r="L15" s="373">
        <v>41000</v>
      </c>
      <c r="M15" s="373">
        <v>41030</v>
      </c>
      <c r="N15" s="1393"/>
      <c r="O15" s="374"/>
    </row>
    <row r="16" spans="1:15" s="15" customFormat="1" ht="63.75">
      <c r="A16" s="1406"/>
      <c r="B16" s="1395" t="s">
        <v>336</v>
      </c>
      <c r="C16" s="1395" t="s">
        <v>326</v>
      </c>
      <c r="D16" s="1391">
        <v>9</v>
      </c>
      <c r="E16" s="1391">
        <v>7</v>
      </c>
      <c r="F16" s="1393"/>
      <c r="G16" s="370" t="s">
        <v>653</v>
      </c>
      <c r="H16" s="371">
        <v>28000000</v>
      </c>
      <c r="I16" s="372"/>
      <c r="J16" s="372" t="s">
        <v>2</v>
      </c>
      <c r="K16" s="371">
        <f t="shared" si="0"/>
        <v>28000000</v>
      </c>
      <c r="L16" s="373" t="s">
        <v>654</v>
      </c>
      <c r="M16" s="373">
        <v>41030</v>
      </c>
      <c r="N16" s="1393"/>
      <c r="O16" s="374"/>
    </row>
    <row r="17" spans="1:15" s="15" customFormat="1" ht="38.25">
      <c r="A17" s="1406"/>
      <c r="B17" s="1395"/>
      <c r="C17" s="1395"/>
      <c r="D17" s="1391"/>
      <c r="E17" s="1391"/>
      <c r="F17" s="1393"/>
      <c r="G17" s="370" t="s">
        <v>655</v>
      </c>
      <c r="H17" s="371">
        <v>7000000</v>
      </c>
      <c r="I17" s="372"/>
      <c r="J17" s="372" t="s">
        <v>2</v>
      </c>
      <c r="K17" s="371">
        <f t="shared" si="0"/>
        <v>7000000</v>
      </c>
      <c r="L17" s="373">
        <v>41030</v>
      </c>
      <c r="M17" s="373">
        <v>41090</v>
      </c>
      <c r="N17" s="1393"/>
      <c r="O17" s="374"/>
    </row>
    <row r="18" spans="1:15" s="15" customFormat="1" ht="51">
      <c r="A18" s="1406"/>
      <c r="B18" s="1395"/>
      <c r="C18" s="1395"/>
      <c r="D18" s="1391"/>
      <c r="E18" s="1391"/>
      <c r="F18" s="1393"/>
      <c r="G18" s="370" t="s">
        <v>656</v>
      </c>
      <c r="H18" s="371">
        <v>11000000</v>
      </c>
      <c r="I18" s="372"/>
      <c r="J18" s="372" t="s">
        <v>2</v>
      </c>
      <c r="K18" s="371">
        <f t="shared" si="0"/>
        <v>11000000</v>
      </c>
      <c r="L18" s="373">
        <v>41030</v>
      </c>
      <c r="M18" s="373">
        <v>41090</v>
      </c>
      <c r="N18" s="1393"/>
      <c r="O18" s="374"/>
    </row>
    <row r="19" spans="1:15" s="15" customFormat="1" ht="51">
      <c r="A19" s="1406"/>
      <c r="B19" s="1395" t="s">
        <v>337</v>
      </c>
      <c r="C19" s="1395" t="s">
        <v>327</v>
      </c>
      <c r="D19" s="1391">
        <v>1</v>
      </c>
      <c r="E19" s="1391">
        <v>1</v>
      </c>
      <c r="F19" s="1393"/>
      <c r="G19" s="370" t="s">
        <v>657</v>
      </c>
      <c r="H19" s="371">
        <v>9000000</v>
      </c>
      <c r="I19" s="372"/>
      <c r="J19" s="372" t="s">
        <v>2</v>
      </c>
      <c r="K19" s="371">
        <f t="shared" si="0"/>
        <v>9000000</v>
      </c>
      <c r="L19" s="373">
        <v>41091</v>
      </c>
      <c r="M19" s="373">
        <v>41090</v>
      </c>
      <c r="N19" s="1393"/>
      <c r="O19" s="374"/>
    </row>
    <row r="20" spans="1:15" s="15" customFormat="1" ht="64.5" thickBot="1">
      <c r="A20" s="1407"/>
      <c r="B20" s="1409"/>
      <c r="C20" s="1409"/>
      <c r="D20" s="1401"/>
      <c r="E20" s="1401"/>
      <c r="F20" s="1394"/>
      <c r="G20" s="816" t="s">
        <v>1135</v>
      </c>
      <c r="H20" s="375">
        <v>22500000</v>
      </c>
      <c r="I20" s="376"/>
      <c r="J20" s="376" t="s">
        <v>2</v>
      </c>
      <c r="K20" s="375">
        <f t="shared" si="0"/>
        <v>22500000</v>
      </c>
      <c r="L20" s="377">
        <v>40940</v>
      </c>
      <c r="M20" s="377">
        <v>41090</v>
      </c>
      <c r="N20" s="1394"/>
      <c r="O20" s="378"/>
    </row>
    <row r="21" spans="1:15" s="15" customFormat="1" ht="76.5">
      <c r="A21" s="1402" t="s">
        <v>339</v>
      </c>
      <c r="B21" s="68" t="s">
        <v>328</v>
      </c>
      <c r="C21" s="68" t="s">
        <v>329</v>
      </c>
      <c r="D21" s="357">
        <v>100</v>
      </c>
      <c r="E21" s="357">
        <v>100</v>
      </c>
      <c r="F21" s="1398">
        <v>6102000000</v>
      </c>
      <c r="G21" s="68" t="s">
        <v>658</v>
      </c>
      <c r="H21" s="358">
        <v>40000000</v>
      </c>
      <c r="I21" s="358"/>
      <c r="J21" s="357" t="s">
        <v>659</v>
      </c>
      <c r="K21" s="358">
        <f>I21+H21</f>
        <v>40000000</v>
      </c>
      <c r="L21" s="358" t="s">
        <v>660</v>
      </c>
      <c r="M21" s="358" t="s">
        <v>661</v>
      </c>
      <c r="N21" s="1388" t="s">
        <v>662</v>
      </c>
      <c r="O21" s="359" t="s">
        <v>663</v>
      </c>
    </row>
    <row r="22" spans="1:15" s="15" customFormat="1" ht="76.5">
      <c r="A22" s="1403"/>
      <c r="B22" s="49" t="s">
        <v>664</v>
      </c>
      <c r="C22" s="49" t="s">
        <v>330</v>
      </c>
      <c r="D22" s="360">
        <v>200</v>
      </c>
      <c r="E22" s="360">
        <v>1200</v>
      </c>
      <c r="F22" s="1399"/>
      <c r="G22" s="49" t="s">
        <v>665</v>
      </c>
      <c r="H22" s="361">
        <v>550000000</v>
      </c>
      <c r="I22" s="361"/>
      <c r="J22" s="357" t="s">
        <v>659</v>
      </c>
      <c r="K22" s="358">
        <f t="shared" ref="K22:K28" si="1">I22+H22</f>
        <v>550000000</v>
      </c>
      <c r="L22" s="358" t="s">
        <v>660</v>
      </c>
      <c r="M22" s="358" t="s">
        <v>661</v>
      </c>
      <c r="N22" s="1389"/>
      <c r="O22" s="363" t="s">
        <v>666</v>
      </c>
    </row>
    <row r="23" spans="1:15" ht="89.25">
      <c r="A23" s="1403"/>
      <c r="B23" s="49" t="s">
        <v>331</v>
      </c>
      <c r="C23" s="49" t="s">
        <v>344</v>
      </c>
      <c r="D23" s="364">
        <v>0.95</v>
      </c>
      <c r="E23" s="364">
        <v>0.98</v>
      </c>
      <c r="F23" s="1399"/>
      <c r="G23" s="49" t="s">
        <v>667</v>
      </c>
      <c r="H23" s="361">
        <v>362000000</v>
      </c>
      <c r="I23" s="361"/>
      <c r="J23" s="357" t="s">
        <v>659</v>
      </c>
      <c r="K23" s="358">
        <f t="shared" si="1"/>
        <v>362000000</v>
      </c>
      <c r="L23" s="358" t="s">
        <v>660</v>
      </c>
      <c r="M23" s="358" t="s">
        <v>661</v>
      </c>
      <c r="N23" s="1389"/>
      <c r="O23" s="363" t="s">
        <v>668</v>
      </c>
    </row>
    <row r="24" spans="1:15" ht="76.5">
      <c r="A24" s="1403"/>
      <c r="B24" s="49" t="s">
        <v>669</v>
      </c>
      <c r="C24" s="49" t="s">
        <v>670</v>
      </c>
      <c r="D24" s="364">
        <v>1</v>
      </c>
      <c r="E24" s="364">
        <v>1</v>
      </c>
      <c r="F24" s="1399"/>
      <c r="G24" s="49" t="s">
        <v>671</v>
      </c>
      <c r="H24" s="361">
        <v>4300000000</v>
      </c>
      <c r="I24" s="361"/>
      <c r="J24" s="357" t="s">
        <v>659</v>
      </c>
      <c r="K24" s="358">
        <f t="shared" si="1"/>
        <v>4300000000</v>
      </c>
      <c r="L24" s="358" t="s">
        <v>660</v>
      </c>
      <c r="M24" s="358" t="s">
        <v>661</v>
      </c>
      <c r="N24" s="1389"/>
      <c r="O24" s="363" t="s">
        <v>672</v>
      </c>
    </row>
    <row r="25" spans="1:15" ht="102">
      <c r="A25" s="1403"/>
      <c r="B25" s="49" t="s">
        <v>673</v>
      </c>
      <c r="C25" s="49" t="s">
        <v>674</v>
      </c>
      <c r="D25" s="364">
        <v>1</v>
      </c>
      <c r="E25" s="364">
        <v>1</v>
      </c>
      <c r="F25" s="1399"/>
      <c r="G25" s="49" t="s">
        <v>675</v>
      </c>
      <c r="H25" s="361">
        <v>450000000</v>
      </c>
      <c r="I25" s="361"/>
      <c r="J25" s="357" t="s">
        <v>659</v>
      </c>
      <c r="K25" s="358">
        <f t="shared" si="1"/>
        <v>450000000</v>
      </c>
      <c r="L25" s="358" t="s">
        <v>660</v>
      </c>
      <c r="M25" s="358" t="s">
        <v>661</v>
      </c>
      <c r="N25" s="1389"/>
      <c r="O25" s="363" t="s">
        <v>676</v>
      </c>
    </row>
    <row r="26" spans="1:15" ht="51">
      <c r="A26" s="1403"/>
      <c r="B26" s="49" t="s">
        <v>338</v>
      </c>
      <c r="C26" s="49" t="s">
        <v>332</v>
      </c>
      <c r="D26" s="364">
        <v>0.5</v>
      </c>
      <c r="E26" s="364">
        <v>0.5</v>
      </c>
      <c r="F26" s="1399"/>
      <c r="G26" s="49" t="s">
        <v>677</v>
      </c>
      <c r="H26" s="361">
        <v>300000000</v>
      </c>
      <c r="I26" s="361"/>
      <c r="J26" s="357" t="s">
        <v>659</v>
      </c>
      <c r="K26" s="358">
        <f t="shared" si="1"/>
        <v>300000000</v>
      </c>
      <c r="L26" s="358" t="s">
        <v>660</v>
      </c>
      <c r="M26" s="358" t="s">
        <v>661</v>
      </c>
      <c r="N26" s="1389"/>
      <c r="O26" s="363" t="s">
        <v>678</v>
      </c>
    </row>
    <row r="27" spans="1:15" ht="76.5">
      <c r="A27" s="1403"/>
      <c r="B27" s="49" t="s">
        <v>333</v>
      </c>
      <c r="C27" s="49" t="s">
        <v>345</v>
      </c>
      <c r="D27" s="364">
        <v>0</v>
      </c>
      <c r="E27" s="364">
        <v>0</v>
      </c>
      <c r="F27" s="1399"/>
      <c r="G27" s="49" t="s">
        <v>679</v>
      </c>
      <c r="H27" s="361">
        <v>0</v>
      </c>
      <c r="I27" s="361"/>
      <c r="J27" s="357">
        <v>0</v>
      </c>
      <c r="K27" s="358">
        <f t="shared" si="1"/>
        <v>0</v>
      </c>
      <c r="L27" s="360">
        <v>0</v>
      </c>
      <c r="M27" s="360">
        <v>0</v>
      </c>
      <c r="N27" s="1389"/>
      <c r="O27" s="363" t="s">
        <v>680</v>
      </c>
    </row>
    <row r="28" spans="1:15" ht="102.75" thickBot="1">
      <c r="A28" s="1404"/>
      <c r="B28" s="126" t="s">
        <v>681</v>
      </c>
      <c r="C28" s="126" t="s">
        <v>334</v>
      </c>
      <c r="D28" s="379">
        <v>10</v>
      </c>
      <c r="E28" s="379">
        <v>20</v>
      </c>
      <c r="F28" s="1400"/>
      <c r="G28" s="126" t="s">
        <v>682</v>
      </c>
      <c r="H28" s="380">
        <v>100000000</v>
      </c>
      <c r="I28" s="380"/>
      <c r="J28" s="381" t="s">
        <v>659</v>
      </c>
      <c r="K28" s="362">
        <f t="shared" si="1"/>
        <v>100000000</v>
      </c>
      <c r="L28" s="362" t="s">
        <v>660</v>
      </c>
      <c r="M28" s="362" t="s">
        <v>661</v>
      </c>
      <c r="N28" s="1389"/>
      <c r="O28" s="382" t="s">
        <v>683</v>
      </c>
    </row>
    <row r="29" spans="1:15" ht="16.5" thickBot="1">
      <c r="A29" s="1396" t="s">
        <v>111</v>
      </c>
      <c r="B29" s="1397"/>
      <c r="C29" s="1397"/>
      <c r="D29" s="1397"/>
      <c r="E29" s="1397"/>
      <c r="F29" s="1397"/>
      <c r="G29" s="189">
        <f>SUM(G11:G19)</f>
        <v>0</v>
      </c>
      <c r="H29" s="189">
        <f>SUM(H11:H28)</f>
        <v>6242700000</v>
      </c>
      <c r="I29" s="189">
        <f>SUM(I11:I19)</f>
        <v>0</v>
      </c>
      <c r="J29" s="189">
        <f>SUM(J11:J19)</f>
        <v>0</v>
      </c>
      <c r="K29" s="189">
        <f>SUM(K11:K28)</f>
        <v>6242700000</v>
      </c>
      <c r="L29" s="189"/>
      <c r="M29" s="309"/>
      <c r="N29" s="309"/>
      <c r="O29" s="192"/>
    </row>
  </sheetData>
  <mergeCells count="39">
    <mergeCell ref="H1:O1"/>
    <mergeCell ref="H2:O3"/>
    <mergeCell ref="A8:A10"/>
    <mergeCell ref="B8:B10"/>
    <mergeCell ref="L8:M9"/>
    <mergeCell ref="C8:C10"/>
    <mergeCell ref="N8:N10"/>
    <mergeCell ref="I9:J9"/>
    <mergeCell ref="K9:K10"/>
    <mergeCell ref="F8:F10"/>
    <mergeCell ref="E8:E10"/>
    <mergeCell ref="O8:O10"/>
    <mergeCell ref="H9:H10"/>
    <mergeCell ref="D8:D10"/>
    <mergeCell ref="G8:G10"/>
    <mergeCell ref="H8:K8"/>
    <mergeCell ref="A1:D1"/>
    <mergeCell ref="A2:D2"/>
    <mergeCell ref="A3:D3"/>
    <mergeCell ref="A4:D4"/>
    <mergeCell ref="A21:A28"/>
    <mergeCell ref="A11:A20"/>
    <mergeCell ref="B11:B15"/>
    <mergeCell ref="C11:C15"/>
    <mergeCell ref="D11:D15"/>
    <mergeCell ref="B16:B18"/>
    <mergeCell ref="C19:C20"/>
    <mergeCell ref="D19:D20"/>
    <mergeCell ref="D16:D18"/>
    <mergeCell ref="B19:B20"/>
    <mergeCell ref="N21:N28"/>
    <mergeCell ref="E11:E15"/>
    <mergeCell ref="F11:F20"/>
    <mergeCell ref="C16:C18"/>
    <mergeCell ref="A29:F29"/>
    <mergeCell ref="F21:F28"/>
    <mergeCell ref="E19:E20"/>
    <mergeCell ref="E16:E18"/>
    <mergeCell ref="N11:N20"/>
  </mergeCells>
  <phoneticPr fontId="3" type="noConversion"/>
  <printOptions horizontalCentered="1"/>
  <pageMargins left="0.19685039370078741" right="0.19685039370078741" top="0.99" bottom="0.31496062992125984" header="0" footer="0"/>
  <pageSetup scale="65" fitToHeight="2" orientation="landscape" r:id="rId1"/>
  <headerFooter alignWithMargins="0"/>
</worksheet>
</file>

<file path=xl/worksheets/sheet11.xml><?xml version="1.0" encoding="utf-8"?>
<worksheet xmlns="http://schemas.openxmlformats.org/spreadsheetml/2006/main" xmlns:r="http://schemas.openxmlformats.org/officeDocument/2006/relationships">
  <sheetPr>
    <tabColor rgb="FFC00000"/>
  </sheetPr>
  <dimension ref="A1:BT79"/>
  <sheetViews>
    <sheetView topLeftCell="A41" zoomScale="70" zoomScaleNormal="70" zoomScaleSheetLayoutView="70" workbookViewId="0">
      <selection activeCell="G48" sqref="G48"/>
    </sheetView>
  </sheetViews>
  <sheetFormatPr baseColWidth="10" defaultRowHeight="12"/>
  <cols>
    <col min="1" max="1" width="23.85546875" style="54" customWidth="1"/>
    <col min="2" max="2" width="24.85546875" style="54" customWidth="1"/>
    <col min="3" max="3" width="26.85546875" style="54" customWidth="1"/>
    <col min="4" max="4" width="16.85546875" style="446" customWidth="1"/>
    <col min="5" max="5" width="15.28515625" style="54" customWidth="1"/>
    <col min="6" max="6" width="23.5703125" style="54" customWidth="1"/>
    <col min="7" max="7" width="31.140625" style="54" customWidth="1"/>
    <col min="8" max="8" width="22.140625" style="54" bestFit="1" customWidth="1"/>
    <col min="9" max="9" width="21.42578125" style="54" bestFit="1" customWidth="1"/>
    <col min="10" max="10" width="15.85546875" style="54" bestFit="1" customWidth="1"/>
    <col min="11" max="11" width="22.28515625" style="54" bestFit="1" customWidth="1"/>
    <col min="12" max="13" width="17" style="54" customWidth="1"/>
    <col min="14" max="14" width="16.140625" style="54" customWidth="1"/>
    <col min="15" max="15" width="18" style="54" customWidth="1"/>
    <col min="16" max="16384" width="11.42578125" style="54"/>
  </cols>
  <sheetData>
    <row r="1" spans="1:72" customFormat="1" ht="21" thickBot="1">
      <c r="A1" s="989" t="s">
        <v>57</v>
      </c>
      <c r="B1" s="990"/>
      <c r="C1" s="991"/>
      <c r="D1" s="421"/>
      <c r="G1" s="1005" t="s">
        <v>112</v>
      </c>
      <c r="H1" s="1006"/>
      <c r="I1" s="1006"/>
      <c r="J1" s="1006"/>
      <c r="K1" s="1006"/>
      <c r="L1" s="1006"/>
    </row>
    <row r="2" spans="1:72" customFormat="1" ht="12.75">
      <c r="A2" s="994" t="s">
        <v>58</v>
      </c>
      <c r="B2" s="995"/>
      <c r="C2" s="996"/>
      <c r="D2" s="421"/>
      <c r="G2" s="997" t="s">
        <v>721</v>
      </c>
      <c r="H2" s="998"/>
      <c r="I2" s="998"/>
      <c r="J2" s="998"/>
      <c r="K2" s="998"/>
      <c r="L2" s="999"/>
    </row>
    <row r="3" spans="1:72" customFormat="1" ht="16.5" thickBot="1">
      <c r="A3" s="943" t="s">
        <v>59</v>
      </c>
      <c r="B3" s="1003"/>
      <c r="C3" s="1004"/>
      <c r="D3" s="421"/>
      <c r="G3" s="1000"/>
      <c r="H3" s="1001"/>
      <c r="I3" s="1001"/>
      <c r="J3" s="1001"/>
      <c r="K3" s="1001"/>
      <c r="L3" s="1002"/>
    </row>
    <row r="4" spans="1:72" customFormat="1" ht="16.5" thickBot="1">
      <c r="A4" s="946" t="s">
        <v>451</v>
      </c>
      <c r="B4" s="947"/>
      <c r="C4" s="948"/>
      <c r="D4" s="422"/>
      <c r="E4" s="34"/>
      <c r="F4" s="34"/>
      <c r="G4" s="32"/>
      <c r="H4" s="18"/>
      <c r="I4" s="18"/>
      <c r="J4" s="18"/>
    </row>
    <row r="5" spans="1:72" s="76" customFormat="1" ht="12.75" thickBot="1">
      <c r="B5" s="423"/>
      <c r="C5" s="423"/>
      <c r="D5" s="424"/>
      <c r="E5" s="423"/>
      <c r="F5" s="423"/>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row>
    <row r="6" spans="1:72" s="21" customFormat="1" ht="12.75">
      <c r="A6" s="1413" t="s">
        <v>462</v>
      </c>
      <c r="B6" s="1415" t="s">
        <v>461</v>
      </c>
      <c r="C6" s="984" t="s">
        <v>414</v>
      </c>
      <c r="D6" s="1417" t="s">
        <v>78</v>
      </c>
      <c r="E6" s="984" t="s">
        <v>79</v>
      </c>
      <c r="F6" s="984" t="s">
        <v>460</v>
      </c>
      <c r="G6" s="921" t="s">
        <v>17</v>
      </c>
      <c r="H6" s="921" t="s">
        <v>457</v>
      </c>
      <c r="I6" s="921"/>
      <c r="J6" s="921"/>
      <c r="K6" s="921"/>
      <c r="L6" s="922" t="s">
        <v>18</v>
      </c>
      <c r="M6" s="923"/>
      <c r="N6" s="934" t="s">
        <v>19</v>
      </c>
      <c r="O6" s="934" t="s">
        <v>16</v>
      </c>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s="41" customFormat="1" ht="12.75">
      <c r="A7" s="1414"/>
      <c r="B7" s="1416"/>
      <c r="C7" s="985"/>
      <c r="D7" s="1418"/>
      <c r="E7" s="985"/>
      <c r="F7" s="985"/>
      <c r="G7" s="932"/>
      <c r="H7" s="987" t="s">
        <v>20</v>
      </c>
      <c r="I7" s="932" t="s">
        <v>456</v>
      </c>
      <c r="J7" s="932"/>
      <c r="K7" s="987" t="s">
        <v>21</v>
      </c>
      <c r="L7" s="924"/>
      <c r="M7" s="925"/>
      <c r="N7" s="935"/>
      <c r="O7" s="935"/>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s="41" customFormat="1" ht="26.25" thickBot="1">
      <c r="A8" s="1414"/>
      <c r="B8" s="1416"/>
      <c r="C8" s="986"/>
      <c r="D8" s="1419"/>
      <c r="E8" s="986"/>
      <c r="F8" s="986"/>
      <c r="G8" s="933"/>
      <c r="H8" s="988"/>
      <c r="I8" s="409" t="s">
        <v>22</v>
      </c>
      <c r="J8" s="409" t="s">
        <v>23</v>
      </c>
      <c r="K8" s="988"/>
      <c r="L8" s="410" t="s">
        <v>24</v>
      </c>
      <c r="M8" s="410" t="s">
        <v>25</v>
      </c>
      <c r="N8" s="936"/>
      <c r="O8" s="936"/>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s="51" customFormat="1" ht="51">
      <c r="A9" s="1430" t="s">
        <v>705</v>
      </c>
      <c r="B9" s="1353" t="s">
        <v>161</v>
      </c>
      <c r="C9" s="65" t="s">
        <v>162</v>
      </c>
      <c r="D9" s="425">
        <v>4134</v>
      </c>
      <c r="E9" s="426">
        <v>4745</v>
      </c>
      <c r="F9" s="1433">
        <v>1340803000</v>
      </c>
      <c r="G9" s="1436" t="s">
        <v>706</v>
      </c>
      <c r="H9" s="427">
        <v>272738095</v>
      </c>
      <c r="I9" s="427"/>
      <c r="J9" s="428"/>
      <c r="K9" s="1438">
        <f>SUM(H9:H15)</f>
        <v>750108776</v>
      </c>
      <c r="L9" s="1440">
        <v>40940</v>
      </c>
      <c r="M9" s="1440">
        <v>41274</v>
      </c>
      <c r="N9" s="1448" t="s">
        <v>707</v>
      </c>
      <c r="O9" s="1443"/>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row>
    <row r="10" spans="1:72" s="51" customFormat="1" ht="51">
      <c r="A10" s="1431"/>
      <c r="B10" s="1354"/>
      <c r="C10" s="49" t="s">
        <v>163</v>
      </c>
      <c r="D10" s="429">
        <v>826</v>
      </c>
      <c r="E10" s="430">
        <v>973</v>
      </c>
      <c r="F10" s="1434"/>
      <c r="G10" s="1437"/>
      <c r="H10" s="431">
        <f>136126984+5000000</f>
        <v>141126984</v>
      </c>
      <c r="I10" s="431"/>
      <c r="J10" s="432"/>
      <c r="K10" s="1439"/>
      <c r="L10" s="1441" t="s">
        <v>708</v>
      </c>
      <c r="M10" s="1441" t="s">
        <v>709</v>
      </c>
      <c r="N10" s="1446" t="s">
        <v>710</v>
      </c>
      <c r="O10" s="1444"/>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row>
    <row r="11" spans="1:72" s="51" customFormat="1" ht="63.75">
      <c r="A11" s="1431"/>
      <c r="B11" s="49" t="s">
        <v>711</v>
      </c>
      <c r="C11" s="49" t="s">
        <v>712</v>
      </c>
      <c r="D11" s="429">
        <v>3800</v>
      </c>
      <c r="E11" s="433">
        <v>4950</v>
      </c>
      <c r="F11" s="1434"/>
      <c r="G11" s="1437"/>
      <c r="H11" s="431">
        <v>26641000</v>
      </c>
      <c r="I11" s="431"/>
      <c r="J11" s="434"/>
      <c r="K11" s="1439"/>
      <c r="L11" s="1441" t="s">
        <v>708</v>
      </c>
      <c r="M11" s="1441" t="s">
        <v>709</v>
      </c>
      <c r="N11" s="1446" t="s">
        <v>710</v>
      </c>
      <c r="O11" s="1444"/>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row>
    <row r="12" spans="1:72" s="51" customFormat="1" ht="51">
      <c r="A12" s="1431"/>
      <c r="B12" s="49" t="s">
        <v>713</v>
      </c>
      <c r="C12" s="49" t="s">
        <v>714</v>
      </c>
      <c r="D12" s="429">
        <v>3146</v>
      </c>
      <c r="E12" s="433">
        <v>4000</v>
      </c>
      <c r="F12" s="1434"/>
      <c r="G12" s="1437"/>
      <c r="H12" s="431">
        <v>241692848</v>
      </c>
      <c r="I12" s="431"/>
      <c r="J12" s="432"/>
      <c r="K12" s="1439"/>
      <c r="L12" s="1441" t="s">
        <v>708</v>
      </c>
      <c r="M12" s="1441" t="s">
        <v>709</v>
      </c>
      <c r="N12" s="1446" t="s">
        <v>710</v>
      </c>
      <c r="O12" s="1444"/>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row>
    <row r="13" spans="1:72" s="50" customFormat="1" ht="63.75">
      <c r="A13" s="1431"/>
      <c r="B13" s="49" t="s">
        <v>164</v>
      </c>
      <c r="C13" s="49" t="s">
        <v>165</v>
      </c>
      <c r="D13" s="435">
        <v>60</v>
      </c>
      <c r="E13" s="433">
        <v>70</v>
      </c>
      <c r="F13" s="1434"/>
      <c r="G13" s="1437"/>
      <c r="H13" s="431">
        <v>58666152</v>
      </c>
      <c r="I13" s="431"/>
      <c r="J13" s="436"/>
      <c r="K13" s="1439"/>
      <c r="L13" s="1441" t="s">
        <v>708</v>
      </c>
      <c r="M13" s="1441" t="s">
        <v>709</v>
      </c>
      <c r="N13" s="1446" t="s">
        <v>710</v>
      </c>
      <c r="O13" s="1444"/>
    </row>
    <row r="14" spans="1:72" ht="51">
      <c r="A14" s="1431"/>
      <c r="B14" s="1354" t="s">
        <v>168</v>
      </c>
      <c r="C14" s="49" t="s">
        <v>169</v>
      </c>
      <c r="D14" s="435">
        <v>20</v>
      </c>
      <c r="E14" s="433">
        <v>25</v>
      </c>
      <c r="F14" s="1434"/>
      <c r="G14" s="1437"/>
      <c r="H14" s="431">
        <v>3697479</v>
      </c>
      <c r="I14" s="437"/>
      <c r="J14" s="438"/>
      <c r="K14" s="1439"/>
      <c r="L14" s="1441" t="s">
        <v>708</v>
      </c>
      <c r="M14" s="1441" t="s">
        <v>709</v>
      </c>
      <c r="N14" s="1446" t="s">
        <v>710</v>
      </c>
      <c r="O14" s="1444"/>
    </row>
    <row r="15" spans="1:72" ht="51">
      <c r="A15" s="1431"/>
      <c r="B15" s="1354"/>
      <c r="C15" s="49" t="s">
        <v>170</v>
      </c>
      <c r="D15" s="435">
        <v>60</v>
      </c>
      <c r="E15" s="433">
        <v>67.75</v>
      </c>
      <c r="F15" s="1434"/>
      <c r="G15" s="1437"/>
      <c r="H15" s="431">
        <v>5546218</v>
      </c>
      <c r="I15" s="437"/>
      <c r="J15" s="439"/>
      <c r="K15" s="1439"/>
      <c r="L15" s="1441" t="s">
        <v>708</v>
      </c>
      <c r="M15" s="1441" t="s">
        <v>709</v>
      </c>
      <c r="N15" s="1446" t="s">
        <v>710</v>
      </c>
      <c r="O15" s="1444"/>
    </row>
    <row r="16" spans="1:72" s="51" customFormat="1" ht="89.25">
      <c r="A16" s="1431"/>
      <c r="B16" s="49" t="s">
        <v>715</v>
      </c>
      <c r="C16" s="49" t="s">
        <v>716</v>
      </c>
      <c r="D16" s="429">
        <v>105</v>
      </c>
      <c r="E16" s="433">
        <v>105</v>
      </c>
      <c r="F16" s="1434"/>
      <c r="G16" s="1437" t="s">
        <v>717</v>
      </c>
      <c r="H16" s="431">
        <f>34134921+11588236</f>
        <v>45723157</v>
      </c>
      <c r="I16" s="431"/>
      <c r="J16" s="432"/>
      <c r="K16" s="1445">
        <f>SUM(H16:H18)</f>
        <v>104891224</v>
      </c>
      <c r="L16" s="1441">
        <f>L9</f>
        <v>40940</v>
      </c>
      <c r="M16" s="1441">
        <f>M9</f>
        <v>41274</v>
      </c>
      <c r="N16" s="1446" t="str">
        <f>N9</f>
        <v>Director PASTO DEPORTE</v>
      </c>
      <c r="O16" s="1447"/>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row>
    <row r="17" spans="1:66" s="51" customFormat="1" ht="63.75">
      <c r="A17" s="1431"/>
      <c r="B17" s="49" t="s">
        <v>718</v>
      </c>
      <c r="C17" s="49" t="s">
        <v>719</v>
      </c>
      <c r="D17" s="429">
        <v>13000</v>
      </c>
      <c r="E17" s="433">
        <v>15000</v>
      </c>
      <c r="F17" s="1434"/>
      <c r="G17" s="1437"/>
      <c r="H17" s="431">
        <v>16554622</v>
      </c>
      <c r="I17" s="431"/>
      <c r="J17" s="432"/>
      <c r="K17" s="1445"/>
      <c r="L17" s="1441" t="s">
        <v>708</v>
      </c>
      <c r="M17" s="1441" t="s">
        <v>709</v>
      </c>
      <c r="N17" s="1446" t="s">
        <v>710</v>
      </c>
      <c r="O17" s="1447"/>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row>
    <row r="18" spans="1:66" s="50" customFormat="1" ht="18">
      <c r="A18" s="1431"/>
      <c r="B18" s="1354" t="s">
        <v>166</v>
      </c>
      <c r="C18" s="1354" t="s">
        <v>167</v>
      </c>
      <c r="D18" s="1449">
        <v>30000</v>
      </c>
      <c r="E18" s="1451">
        <v>32000</v>
      </c>
      <c r="F18" s="1434"/>
      <c r="G18" s="1437"/>
      <c r="H18" s="431">
        <v>42613445</v>
      </c>
      <c r="I18" s="431"/>
      <c r="J18" s="438"/>
      <c r="K18" s="1445"/>
      <c r="L18" s="1441" t="s">
        <v>708</v>
      </c>
      <c r="M18" s="1441" t="s">
        <v>709</v>
      </c>
      <c r="N18" s="1446" t="s">
        <v>710</v>
      </c>
      <c r="O18" s="1447"/>
    </row>
    <row r="19" spans="1:66" s="50" customFormat="1" ht="95.25" thickBot="1">
      <c r="A19" s="1432"/>
      <c r="B19" s="1442"/>
      <c r="C19" s="1442"/>
      <c r="D19" s="1450"/>
      <c r="E19" s="1452"/>
      <c r="F19" s="1435"/>
      <c r="G19" s="449" t="s">
        <v>720</v>
      </c>
      <c r="H19" s="440">
        <v>485803000</v>
      </c>
      <c r="I19" s="440"/>
      <c r="J19" s="441"/>
      <c r="K19" s="442">
        <f>I19+H19</f>
        <v>485803000</v>
      </c>
      <c r="L19" s="443">
        <f>L16</f>
        <v>40940</v>
      </c>
      <c r="M19" s="443">
        <f>M16</f>
        <v>41274</v>
      </c>
      <c r="N19" s="444" t="str">
        <f>N16</f>
        <v>Director PASTO DEPORTE</v>
      </c>
      <c r="O19" s="445"/>
    </row>
    <row r="20" spans="1:66" s="53" customFormat="1" ht="51.75">
      <c r="A20" s="1453" t="s">
        <v>156</v>
      </c>
      <c r="B20" s="1457" t="s">
        <v>159</v>
      </c>
      <c r="C20" s="1457" t="s">
        <v>160</v>
      </c>
      <c r="D20" s="1459">
        <v>11510</v>
      </c>
      <c r="E20" s="1459">
        <v>10000</v>
      </c>
      <c r="F20" s="1462">
        <v>1001000000</v>
      </c>
      <c r="G20" s="464" t="s">
        <v>722</v>
      </c>
      <c r="H20" s="452">
        <v>63515000</v>
      </c>
      <c r="I20" s="452"/>
      <c r="J20" s="453"/>
      <c r="K20" s="452">
        <f>+H20</f>
        <v>63515000</v>
      </c>
      <c r="L20" s="454">
        <v>40923</v>
      </c>
      <c r="M20" s="454">
        <v>41059</v>
      </c>
      <c r="N20" s="1420" t="s">
        <v>723</v>
      </c>
      <c r="O20" s="455"/>
      <c r="P20" s="50"/>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row>
    <row r="21" spans="1:66" s="53" customFormat="1" ht="120.75">
      <c r="A21" s="1454"/>
      <c r="B21" s="1458"/>
      <c r="C21" s="1458"/>
      <c r="D21" s="1460"/>
      <c r="E21" s="1460"/>
      <c r="F21" s="1463"/>
      <c r="G21" s="811" t="s">
        <v>1136</v>
      </c>
      <c r="H21" s="812"/>
      <c r="I21" s="812"/>
      <c r="J21" s="813"/>
      <c r="K21" s="812"/>
      <c r="L21" s="814"/>
      <c r="M21" s="814"/>
      <c r="N21" s="1421"/>
      <c r="O21" s="815"/>
      <c r="P21" s="50"/>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row>
    <row r="22" spans="1:66" s="53" customFormat="1" ht="51.75">
      <c r="A22" s="1455"/>
      <c r="B22" s="1424"/>
      <c r="C22" s="1424"/>
      <c r="D22" s="1461"/>
      <c r="E22" s="1461"/>
      <c r="F22" s="1464"/>
      <c r="G22" s="465" t="s">
        <v>724</v>
      </c>
      <c r="H22" s="456">
        <v>10000000</v>
      </c>
      <c r="I22" s="456"/>
      <c r="J22" s="457"/>
      <c r="K22" s="456">
        <f t="shared" ref="K22:K37" si="0">+H22</f>
        <v>10000000</v>
      </c>
      <c r="L22" s="458">
        <v>40923</v>
      </c>
      <c r="M22" s="458">
        <v>41014</v>
      </c>
      <c r="N22" s="1422"/>
      <c r="O22" s="459"/>
      <c r="P22" s="50"/>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row>
    <row r="23" spans="1:66" s="53" customFormat="1" ht="51.75">
      <c r="A23" s="1455"/>
      <c r="B23" s="1424"/>
      <c r="C23" s="1424"/>
      <c r="D23" s="1461"/>
      <c r="E23" s="1461"/>
      <c r="F23" s="1464"/>
      <c r="G23" s="465" t="s">
        <v>725</v>
      </c>
      <c r="H23" s="456">
        <v>80000000</v>
      </c>
      <c r="I23" s="456"/>
      <c r="J23" s="457"/>
      <c r="K23" s="456">
        <f t="shared" si="0"/>
        <v>80000000</v>
      </c>
      <c r="L23" s="458">
        <v>40923</v>
      </c>
      <c r="M23" s="458">
        <v>41059</v>
      </c>
      <c r="N23" s="1422"/>
      <c r="O23" s="459"/>
      <c r="P23" s="50"/>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row>
    <row r="24" spans="1:66" s="53" customFormat="1" ht="51.75">
      <c r="A24" s="1455"/>
      <c r="B24" s="1424"/>
      <c r="C24" s="1424"/>
      <c r="D24" s="1461"/>
      <c r="E24" s="1461"/>
      <c r="F24" s="1464"/>
      <c r="G24" s="465" t="s">
        <v>726</v>
      </c>
      <c r="H24" s="456">
        <v>100000000</v>
      </c>
      <c r="I24" s="456"/>
      <c r="J24" s="457"/>
      <c r="K24" s="456">
        <f t="shared" si="0"/>
        <v>100000000</v>
      </c>
      <c r="L24" s="458">
        <v>40923</v>
      </c>
      <c r="M24" s="458">
        <v>41014</v>
      </c>
      <c r="N24" s="1422"/>
      <c r="O24" s="459"/>
      <c r="P24" s="50"/>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row>
    <row r="25" spans="1:66" s="53" customFormat="1" ht="51.75">
      <c r="A25" s="1455"/>
      <c r="B25" s="1424"/>
      <c r="C25" s="1424"/>
      <c r="D25" s="1461"/>
      <c r="E25" s="1461"/>
      <c r="F25" s="1464"/>
      <c r="G25" s="466" t="s">
        <v>727</v>
      </c>
      <c r="H25" s="456">
        <v>20000000</v>
      </c>
      <c r="I25" s="456"/>
      <c r="J25" s="457"/>
      <c r="K25" s="456">
        <f t="shared" si="0"/>
        <v>20000000</v>
      </c>
      <c r="L25" s="458">
        <v>40923</v>
      </c>
      <c r="M25" s="458">
        <v>41014</v>
      </c>
      <c r="N25" s="1422"/>
      <c r="O25" s="459"/>
      <c r="P25" s="50"/>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row>
    <row r="26" spans="1:66" s="53" customFormat="1" ht="51.75">
      <c r="A26" s="1455"/>
      <c r="B26" s="1424"/>
      <c r="C26" s="1424"/>
      <c r="D26" s="1461"/>
      <c r="E26" s="1461"/>
      <c r="F26" s="1464"/>
      <c r="G26" s="465" t="s">
        <v>728</v>
      </c>
      <c r="H26" s="456">
        <v>20000000</v>
      </c>
      <c r="I26" s="456"/>
      <c r="J26" s="457"/>
      <c r="K26" s="456">
        <f t="shared" si="0"/>
        <v>20000000</v>
      </c>
      <c r="L26" s="458">
        <v>40923</v>
      </c>
      <c r="M26" s="458">
        <v>41014</v>
      </c>
      <c r="N26" s="1422"/>
      <c r="O26" s="459"/>
      <c r="P26" s="50"/>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row>
    <row r="27" spans="1:66" s="53" customFormat="1" ht="69">
      <c r="A27" s="1455"/>
      <c r="B27" s="1424"/>
      <c r="C27" s="1424"/>
      <c r="D27" s="1461"/>
      <c r="E27" s="1461"/>
      <c r="F27" s="1464"/>
      <c r="G27" s="465" t="s">
        <v>729</v>
      </c>
      <c r="H27" s="456">
        <v>30000000</v>
      </c>
      <c r="I27" s="456"/>
      <c r="J27" s="457"/>
      <c r="K27" s="456">
        <f t="shared" si="0"/>
        <v>30000000</v>
      </c>
      <c r="L27" s="458">
        <v>40923</v>
      </c>
      <c r="M27" s="458">
        <v>41014</v>
      </c>
      <c r="N27" s="1422"/>
      <c r="O27" s="459"/>
      <c r="P27" s="50"/>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row>
    <row r="28" spans="1:66" s="53" customFormat="1" ht="34.5">
      <c r="A28" s="1455"/>
      <c r="B28" s="1424"/>
      <c r="C28" s="1424"/>
      <c r="D28" s="1461"/>
      <c r="E28" s="1461"/>
      <c r="F28" s="1464"/>
      <c r="G28" s="465" t="s">
        <v>1102</v>
      </c>
      <c r="H28" s="456">
        <v>30000000</v>
      </c>
      <c r="I28" s="457">
        <v>249539926.90000001</v>
      </c>
      <c r="J28" s="457" t="s">
        <v>730</v>
      </c>
      <c r="K28" s="456">
        <f>+I28+H28</f>
        <v>279539926.89999998</v>
      </c>
      <c r="L28" s="458">
        <v>40923</v>
      </c>
      <c r="M28" s="458">
        <v>41014</v>
      </c>
      <c r="N28" s="1422"/>
      <c r="O28" s="459"/>
      <c r="P28" s="50"/>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row>
    <row r="29" spans="1:66" s="53" customFormat="1" ht="69">
      <c r="A29" s="1455"/>
      <c r="B29" s="1424"/>
      <c r="C29" s="1424"/>
      <c r="D29" s="1461"/>
      <c r="E29" s="1461"/>
      <c r="F29" s="1464"/>
      <c r="G29" s="466" t="s">
        <v>731</v>
      </c>
      <c r="H29" s="456">
        <v>50000000</v>
      </c>
      <c r="I29" s="456"/>
      <c r="J29" s="457"/>
      <c r="K29" s="456">
        <f t="shared" si="0"/>
        <v>50000000</v>
      </c>
      <c r="L29" s="458">
        <v>40923</v>
      </c>
      <c r="M29" s="458">
        <v>41014</v>
      </c>
      <c r="N29" s="1422"/>
      <c r="O29" s="459"/>
      <c r="P29" s="50"/>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row>
    <row r="30" spans="1:66" s="53" customFormat="1" ht="51.75">
      <c r="A30" s="1455"/>
      <c r="B30" s="1424"/>
      <c r="C30" s="1424"/>
      <c r="D30" s="1461"/>
      <c r="E30" s="1461"/>
      <c r="F30" s="1464"/>
      <c r="G30" s="466" t="s">
        <v>732</v>
      </c>
      <c r="H30" s="456">
        <v>60000000</v>
      </c>
      <c r="I30" s="456"/>
      <c r="J30" s="457"/>
      <c r="K30" s="456">
        <f t="shared" si="0"/>
        <v>60000000</v>
      </c>
      <c r="L30" s="458">
        <v>40923</v>
      </c>
      <c r="M30" s="458">
        <v>41014</v>
      </c>
      <c r="N30" s="1422"/>
      <c r="O30" s="459"/>
      <c r="P30" s="50"/>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row>
    <row r="31" spans="1:66" s="53" customFormat="1" ht="51.75">
      <c r="A31" s="1455"/>
      <c r="B31" s="1424"/>
      <c r="C31" s="1424"/>
      <c r="D31" s="1461"/>
      <c r="E31" s="1461"/>
      <c r="F31" s="1464"/>
      <c r="G31" s="466" t="s">
        <v>733</v>
      </c>
      <c r="H31" s="456">
        <v>100000000</v>
      </c>
      <c r="I31" s="456"/>
      <c r="J31" s="457"/>
      <c r="K31" s="456">
        <f t="shared" si="0"/>
        <v>100000000</v>
      </c>
      <c r="L31" s="458">
        <v>40923</v>
      </c>
      <c r="M31" s="458">
        <v>41014</v>
      </c>
      <c r="N31" s="1422"/>
      <c r="O31" s="459"/>
      <c r="P31" s="50"/>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row>
    <row r="32" spans="1:66" s="53" customFormat="1" ht="69">
      <c r="A32" s="1455"/>
      <c r="B32" s="1424"/>
      <c r="C32" s="1424"/>
      <c r="D32" s="1461"/>
      <c r="E32" s="1461"/>
      <c r="F32" s="1464"/>
      <c r="G32" s="465" t="s">
        <v>734</v>
      </c>
      <c r="H32" s="456">
        <v>20000000</v>
      </c>
      <c r="I32" s="456"/>
      <c r="J32" s="457"/>
      <c r="K32" s="456">
        <f t="shared" si="0"/>
        <v>20000000</v>
      </c>
      <c r="L32" s="458">
        <v>40923</v>
      </c>
      <c r="M32" s="458">
        <v>41014</v>
      </c>
      <c r="N32" s="1422"/>
      <c r="O32" s="459"/>
      <c r="P32" s="50"/>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row>
    <row r="33" spans="1:66" s="53" customFormat="1" ht="51.75">
      <c r="A33" s="1455"/>
      <c r="B33" s="1424"/>
      <c r="C33" s="1424"/>
      <c r="D33" s="1461"/>
      <c r="E33" s="1461"/>
      <c r="F33" s="1464"/>
      <c r="G33" s="465" t="s">
        <v>735</v>
      </c>
      <c r="H33" s="456">
        <v>15000000</v>
      </c>
      <c r="I33" s="456"/>
      <c r="J33" s="457"/>
      <c r="K33" s="456">
        <f t="shared" si="0"/>
        <v>15000000</v>
      </c>
      <c r="L33" s="458">
        <v>40923</v>
      </c>
      <c r="M33" s="458">
        <v>41014</v>
      </c>
      <c r="N33" s="1422"/>
      <c r="O33" s="459"/>
      <c r="P33" s="50"/>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row>
    <row r="34" spans="1:66" s="53" customFormat="1" ht="51.75">
      <c r="A34" s="1455"/>
      <c r="B34" s="1424"/>
      <c r="C34" s="1424"/>
      <c r="D34" s="1461"/>
      <c r="E34" s="1461"/>
      <c r="F34" s="1464"/>
      <c r="G34" s="465" t="s">
        <v>736</v>
      </c>
      <c r="H34" s="456">
        <v>11515049</v>
      </c>
      <c r="I34" s="456"/>
      <c r="J34" s="457"/>
      <c r="K34" s="456">
        <f t="shared" si="0"/>
        <v>11515049</v>
      </c>
      <c r="L34" s="458">
        <v>40923</v>
      </c>
      <c r="M34" s="458">
        <v>41014</v>
      </c>
      <c r="N34" s="1422"/>
      <c r="O34" s="459"/>
      <c r="P34" s="50"/>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row>
    <row r="35" spans="1:66" s="53" customFormat="1" ht="69">
      <c r="A35" s="1455"/>
      <c r="B35" s="1424"/>
      <c r="C35" s="1424"/>
      <c r="D35" s="1461"/>
      <c r="E35" s="1461"/>
      <c r="F35" s="1464"/>
      <c r="G35" s="465" t="s">
        <v>737</v>
      </c>
      <c r="H35" s="456">
        <v>30000000</v>
      </c>
      <c r="I35" s="456"/>
      <c r="J35" s="457"/>
      <c r="K35" s="456">
        <f t="shared" si="0"/>
        <v>30000000</v>
      </c>
      <c r="L35" s="458">
        <v>40923</v>
      </c>
      <c r="M35" s="458">
        <v>41014</v>
      </c>
      <c r="N35" s="1422"/>
      <c r="O35" s="459"/>
      <c r="P35" s="50"/>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row>
    <row r="36" spans="1:66" s="53" customFormat="1" ht="69">
      <c r="A36" s="1455"/>
      <c r="B36" s="1424"/>
      <c r="C36" s="1424"/>
      <c r="D36" s="1461"/>
      <c r="E36" s="1461"/>
      <c r="F36" s="1464"/>
      <c r="G36" s="465" t="s">
        <v>738</v>
      </c>
      <c r="H36" s="456">
        <v>53336904</v>
      </c>
      <c r="I36" s="456"/>
      <c r="J36" s="457"/>
      <c r="K36" s="456">
        <f t="shared" si="0"/>
        <v>53336904</v>
      </c>
      <c r="L36" s="458">
        <v>41061</v>
      </c>
      <c r="M36" s="458">
        <v>41212</v>
      </c>
      <c r="N36" s="1422"/>
      <c r="O36" s="459"/>
      <c r="P36" s="50"/>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row>
    <row r="37" spans="1:66" s="53" customFormat="1" ht="51.75">
      <c r="A37" s="1455"/>
      <c r="B37" s="1424"/>
      <c r="C37" s="1424"/>
      <c r="D37" s="1461"/>
      <c r="E37" s="1461"/>
      <c r="F37" s="1464"/>
      <c r="G37" s="465" t="s">
        <v>739</v>
      </c>
      <c r="H37" s="456">
        <v>70900000</v>
      </c>
      <c r="I37" s="456"/>
      <c r="J37" s="457"/>
      <c r="K37" s="456">
        <f t="shared" si="0"/>
        <v>70900000</v>
      </c>
      <c r="L37" s="458">
        <v>41061</v>
      </c>
      <c r="M37" s="458">
        <v>41212</v>
      </c>
      <c r="N37" s="1422"/>
      <c r="O37" s="459"/>
      <c r="P37" s="50"/>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row>
    <row r="38" spans="1:66" s="53" customFormat="1" ht="86.25">
      <c r="A38" s="1455"/>
      <c r="B38" s="1424" t="s">
        <v>157</v>
      </c>
      <c r="C38" s="1424" t="s">
        <v>158</v>
      </c>
      <c r="D38" s="1426">
        <v>8361</v>
      </c>
      <c r="E38" s="1428">
        <v>4000</v>
      </c>
      <c r="F38" s="1464"/>
      <c r="G38" s="466" t="s">
        <v>740</v>
      </c>
      <c r="H38" s="456">
        <v>15000000</v>
      </c>
      <c r="I38" s="456"/>
      <c r="J38" s="457"/>
      <c r="K38" s="456">
        <f>+H38</f>
        <v>15000000</v>
      </c>
      <c r="L38" s="458">
        <v>41061</v>
      </c>
      <c r="M38" s="458">
        <v>41212</v>
      </c>
      <c r="N38" s="1422"/>
      <c r="O38" s="459"/>
      <c r="P38" s="50"/>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row>
    <row r="39" spans="1:66" s="53" customFormat="1" ht="69">
      <c r="A39" s="1455"/>
      <c r="B39" s="1424"/>
      <c r="C39" s="1424"/>
      <c r="D39" s="1426"/>
      <c r="E39" s="1428"/>
      <c r="F39" s="1464"/>
      <c r="G39" s="466" t="s">
        <v>741</v>
      </c>
      <c r="H39" s="456">
        <v>20000000</v>
      </c>
      <c r="I39" s="456"/>
      <c r="J39" s="457"/>
      <c r="K39" s="456">
        <f t="shared" ref="K39:K48" si="1">+H39</f>
        <v>20000000</v>
      </c>
      <c r="L39" s="458">
        <v>41061</v>
      </c>
      <c r="M39" s="458">
        <v>41212</v>
      </c>
      <c r="N39" s="1422"/>
      <c r="O39" s="459"/>
      <c r="P39" s="50"/>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row>
    <row r="40" spans="1:66" s="53" customFormat="1" ht="103.5">
      <c r="A40" s="1455"/>
      <c r="B40" s="1424"/>
      <c r="C40" s="1424"/>
      <c r="D40" s="1426"/>
      <c r="E40" s="1428"/>
      <c r="F40" s="1464"/>
      <c r="G40" s="466" t="s">
        <v>742</v>
      </c>
      <c r="H40" s="456">
        <v>10000000</v>
      </c>
      <c r="I40" s="456"/>
      <c r="J40" s="457"/>
      <c r="K40" s="456">
        <f t="shared" si="1"/>
        <v>10000000</v>
      </c>
      <c r="L40" s="458">
        <v>41061</v>
      </c>
      <c r="M40" s="458">
        <v>41212</v>
      </c>
      <c r="N40" s="1422"/>
      <c r="O40" s="459"/>
      <c r="P40" s="50"/>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row>
    <row r="41" spans="1:66" s="53" customFormat="1" ht="103.5">
      <c r="A41" s="1455"/>
      <c r="B41" s="1424"/>
      <c r="C41" s="1424"/>
      <c r="D41" s="1426"/>
      <c r="E41" s="1428"/>
      <c r="F41" s="1464"/>
      <c r="G41" s="466" t="s">
        <v>743</v>
      </c>
      <c r="H41" s="456">
        <v>25000000</v>
      </c>
      <c r="I41" s="456"/>
      <c r="J41" s="457"/>
      <c r="K41" s="456">
        <f t="shared" si="1"/>
        <v>25000000</v>
      </c>
      <c r="L41" s="458">
        <v>41061</v>
      </c>
      <c r="M41" s="458">
        <v>41212</v>
      </c>
      <c r="N41" s="1422"/>
      <c r="O41" s="459"/>
      <c r="P41" s="50"/>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row>
    <row r="42" spans="1:66" s="53" customFormat="1" ht="120.75">
      <c r="A42" s="1455"/>
      <c r="B42" s="1424"/>
      <c r="C42" s="1424"/>
      <c r="D42" s="1426"/>
      <c r="E42" s="1428"/>
      <c r="F42" s="1464"/>
      <c r="G42" s="466" t="s">
        <v>744</v>
      </c>
      <c r="H42" s="456">
        <v>0</v>
      </c>
      <c r="I42" s="456">
        <f>+K42</f>
        <v>174217852.38999999</v>
      </c>
      <c r="J42" s="457" t="s">
        <v>730</v>
      </c>
      <c r="K42" s="456">
        <v>174217852.38999999</v>
      </c>
      <c r="L42" s="458">
        <v>41061</v>
      </c>
      <c r="M42" s="458">
        <v>41212</v>
      </c>
      <c r="N42" s="1422"/>
      <c r="O42" s="459"/>
      <c r="P42" s="50"/>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row>
    <row r="43" spans="1:66" s="53" customFormat="1" ht="86.25">
      <c r="A43" s="1455"/>
      <c r="B43" s="1424"/>
      <c r="C43" s="1424"/>
      <c r="D43" s="1426"/>
      <c r="E43" s="1428"/>
      <c r="F43" s="1464"/>
      <c r="G43" s="466" t="s">
        <v>745</v>
      </c>
      <c r="H43" s="456">
        <v>7000000</v>
      </c>
      <c r="I43" s="456"/>
      <c r="J43" s="457"/>
      <c r="K43" s="456">
        <f t="shared" si="1"/>
        <v>7000000</v>
      </c>
      <c r="L43" s="458">
        <v>41061</v>
      </c>
      <c r="M43" s="458">
        <v>41212</v>
      </c>
      <c r="N43" s="1422"/>
      <c r="O43" s="459"/>
      <c r="P43" s="50"/>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row>
    <row r="44" spans="1:66" s="53" customFormat="1" ht="51.75">
      <c r="A44" s="1455"/>
      <c r="B44" s="1424"/>
      <c r="C44" s="1424"/>
      <c r="D44" s="1426"/>
      <c r="E44" s="1428"/>
      <c r="F44" s="1464"/>
      <c r="G44" s="466" t="s">
        <v>746</v>
      </c>
      <c r="H44" s="456">
        <v>22000000</v>
      </c>
      <c r="I44" s="456"/>
      <c r="J44" s="457"/>
      <c r="K44" s="456">
        <f t="shared" si="1"/>
        <v>22000000</v>
      </c>
      <c r="L44" s="458">
        <v>41061</v>
      </c>
      <c r="M44" s="458">
        <v>41212</v>
      </c>
      <c r="N44" s="1422"/>
      <c r="O44" s="459"/>
      <c r="P44" s="50"/>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row>
    <row r="45" spans="1:66" s="53" customFormat="1" ht="71.25" customHeight="1">
      <c r="A45" s="1455"/>
      <c r="B45" s="1424"/>
      <c r="C45" s="1424"/>
      <c r="D45" s="1426"/>
      <c r="E45" s="1428"/>
      <c r="F45" s="1464"/>
      <c r="G45" s="466" t="s">
        <v>747</v>
      </c>
      <c r="H45" s="456">
        <v>70483047</v>
      </c>
      <c r="I45" s="456"/>
      <c r="J45" s="457"/>
      <c r="K45" s="456">
        <f t="shared" si="1"/>
        <v>70483047</v>
      </c>
      <c r="L45" s="458">
        <v>40923</v>
      </c>
      <c r="M45" s="458">
        <v>41273</v>
      </c>
      <c r="N45" s="1422"/>
      <c r="O45" s="459"/>
      <c r="P45" s="50"/>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row>
    <row r="46" spans="1:66" s="53" customFormat="1" ht="75" customHeight="1">
      <c r="A46" s="1455"/>
      <c r="B46" s="1424"/>
      <c r="C46" s="1424"/>
      <c r="D46" s="1426"/>
      <c r="E46" s="1428"/>
      <c r="F46" s="1464"/>
      <c r="G46" s="466" t="s">
        <v>748</v>
      </c>
      <c r="H46" s="456">
        <v>20000000</v>
      </c>
      <c r="I46" s="456"/>
      <c r="J46" s="457"/>
      <c r="K46" s="456">
        <f t="shared" si="1"/>
        <v>20000000</v>
      </c>
      <c r="L46" s="458">
        <v>41091</v>
      </c>
      <c r="M46" s="458">
        <v>41273</v>
      </c>
      <c r="N46" s="1422"/>
      <c r="O46" s="459"/>
      <c r="P46" s="50"/>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row>
    <row r="47" spans="1:66" s="53" customFormat="1" ht="48.75" customHeight="1">
      <c r="A47" s="1455"/>
      <c r="B47" s="1424"/>
      <c r="C47" s="1424"/>
      <c r="D47" s="1426"/>
      <c r="E47" s="1428"/>
      <c r="F47" s="1464"/>
      <c r="G47" s="466" t="s">
        <v>749</v>
      </c>
      <c r="H47" s="456">
        <v>7250000</v>
      </c>
      <c r="I47" s="456"/>
      <c r="J47" s="457"/>
      <c r="K47" s="456">
        <f t="shared" si="1"/>
        <v>7250000</v>
      </c>
      <c r="L47" s="458">
        <v>41091</v>
      </c>
      <c r="M47" s="458">
        <v>41273</v>
      </c>
      <c r="N47" s="1422"/>
      <c r="O47" s="459"/>
      <c r="P47" s="50"/>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row>
    <row r="48" spans="1:66" s="53" customFormat="1" ht="68.25" customHeight="1" thickBot="1">
      <c r="A48" s="1456"/>
      <c r="B48" s="1425"/>
      <c r="C48" s="1425"/>
      <c r="D48" s="1427"/>
      <c r="E48" s="1429"/>
      <c r="F48" s="1465"/>
      <c r="G48" s="467" t="s">
        <v>750</v>
      </c>
      <c r="H48" s="460">
        <v>40000000</v>
      </c>
      <c r="I48" s="460"/>
      <c r="J48" s="461"/>
      <c r="K48" s="460">
        <f t="shared" si="1"/>
        <v>40000000</v>
      </c>
      <c r="L48" s="462">
        <v>41091</v>
      </c>
      <c r="M48" s="462">
        <v>41273</v>
      </c>
      <c r="N48" s="1423"/>
      <c r="O48" s="463"/>
      <c r="P48" s="50"/>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row>
    <row r="49" spans="1:16" customFormat="1" ht="21" thickBot="1">
      <c r="A49" s="1024" t="s">
        <v>111</v>
      </c>
      <c r="B49" s="1025"/>
      <c r="C49" s="1025"/>
      <c r="D49" s="1025"/>
      <c r="E49" s="1025"/>
      <c r="F49" s="1025"/>
      <c r="G49" s="1026"/>
      <c r="H49" s="450">
        <f>SUM(H9:H48)</f>
        <v>2341803000</v>
      </c>
      <c r="I49" s="450">
        <f>SUM(I9:I48)</f>
        <v>423757779.28999996</v>
      </c>
      <c r="J49" s="450">
        <f>SUM(J9:J48)</f>
        <v>0</v>
      </c>
      <c r="K49" s="450">
        <f>SUM(K9:K48)</f>
        <v>2765560779.29</v>
      </c>
      <c r="L49" s="450"/>
      <c r="M49" s="450"/>
      <c r="N49" s="450"/>
      <c r="O49" s="451"/>
      <c r="P49" s="50"/>
    </row>
    <row r="51" spans="1:16">
      <c r="H51" s="447"/>
    </row>
    <row r="58" spans="1:16" ht="14.25">
      <c r="C58" s="448"/>
    </row>
    <row r="59" spans="1:16" ht="14.25">
      <c r="C59" s="448"/>
    </row>
    <row r="60" spans="1:16" ht="14.25">
      <c r="C60" s="448"/>
    </row>
    <row r="61" spans="1:16" ht="14.25">
      <c r="C61" s="448"/>
    </row>
    <row r="62" spans="1:16" ht="14.25">
      <c r="C62" s="448"/>
    </row>
    <row r="63" spans="1:16" ht="14.25">
      <c r="C63" s="448"/>
    </row>
    <row r="64" spans="1:16" ht="14.25">
      <c r="C64" s="448"/>
    </row>
    <row r="65" spans="3:3" ht="14.25">
      <c r="C65" s="448"/>
    </row>
    <row r="66" spans="3:3" ht="14.25">
      <c r="C66" s="448"/>
    </row>
    <row r="67" spans="3:3" ht="14.25">
      <c r="C67" s="448"/>
    </row>
    <row r="68" spans="3:3" ht="14.25">
      <c r="C68" s="448"/>
    </row>
    <row r="69" spans="3:3" ht="14.25">
      <c r="C69" s="448"/>
    </row>
    <row r="70" spans="3:3" ht="14.25">
      <c r="C70" s="448"/>
    </row>
    <row r="71" spans="3:3" ht="14.25">
      <c r="C71" s="448"/>
    </row>
    <row r="72" spans="3:3" ht="14.25">
      <c r="C72" s="448"/>
    </row>
    <row r="73" spans="3:3" ht="14.25">
      <c r="C73" s="448"/>
    </row>
    <row r="74" spans="3:3" ht="14.25">
      <c r="C74" s="448"/>
    </row>
    <row r="75" spans="3:3" ht="14.25">
      <c r="C75" s="448"/>
    </row>
    <row r="76" spans="3:3" ht="14.25">
      <c r="C76" s="448"/>
    </row>
    <row r="77" spans="3:3" ht="14.25">
      <c r="C77" s="448"/>
    </row>
    <row r="78" spans="3:3" ht="14.25">
      <c r="C78" s="448"/>
    </row>
    <row r="79" spans="3:3" ht="14.25">
      <c r="C79" s="448"/>
    </row>
  </sheetData>
  <mergeCells count="52">
    <mergeCell ref="A49:G49"/>
    <mergeCell ref="D18:D19"/>
    <mergeCell ref="E18:E19"/>
    <mergeCell ref="A20:A48"/>
    <mergeCell ref="B20:B37"/>
    <mergeCell ref="C20:C37"/>
    <mergeCell ref="D20:D37"/>
    <mergeCell ref="E20:E37"/>
    <mergeCell ref="F20:F48"/>
    <mergeCell ref="O9:O15"/>
    <mergeCell ref="B14:B15"/>
    <mergeCell ref="G16:G18"/>
    <mergeCell ref="K16:K18"/>
    <mergeCell ref="L16:L18"/>
    <mergeCell ref="M16:M18"/>
    <mergeCell ref="N16:N18"/>
    <mergeCell ref="O16:O18"/>
    <mergeCell ref="M9:M15"/>
    <mergeCell ref="N9:N15"/>
    <mergeCell ref="G1:L1"/>
    <mergeCell ref="G2:L3"/>
    <mergeCell ref="A9:A19"/>
    <mergeCell ref="B9:B10"/>
    <mergeCell ref="F9:F19"/>
    <mergeCell ref="G9:G15"/>
    <mergeCell ref="K9:K15"/>
    <mergeCell ref="L9:L15"/>
    <mergeCell ref="B18:B19"/>
    <mergeCell ref="C18:C19"/>
    <mergeCell ref="G6:G8"/>
    <mergeCell ref="A1:C1"/>
    <mergeCell ref="H6:K6"/>
    <mergeCell ref="L6:M7"/>
    <mergeCell ref="A2:C2"/>
    <mergeCell ref="A3:C3"/>
    <mergeCell ref="N20:N48"/>
    <mergeCell ref="B38:B48"/>
    <mergeCell ref="C38:C48"/>
    <mergeCell ref="D38:D48"/>
    <mergeCell ref="E38:E48"/>
    <mergeCell ref="N6:N8"/>
    <mergeCell ref="O6:O8"/>
    <mergeCell ref="H7:H8"/>
    <mergeCell ref="I7:J7"/>
    <mergeCell ref="K7:K8"/>
    <mergeCell ref="F6:F8"/>
    <mergeCell ref="C6:C8"/>
    <mergeCell ref="A4:C4"/>
    <mergeCell ref="A6:A8"/>
    <mergeCell ref="B6:B8"/>
    <mergeCell ref="D6:D8"/>
    <mergeCell ref="E6:E8"/>
  </mergeCells>
  <printOptions horizontalCentered="1"/>
  <pageMargins left="0.15748031496062992" right="0.15748031496062992" top="0.35433070866141736" bottom="0.27559055118110237" header="0" footer="0"/>
  <pageSetup scale="65" fitToHeight="2"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theme="3"/>
  </sheetPr>
  <dimension ref="A1:BS50"/>
  <sheetViews>
    <sheetView topLeftCell="A28" zoomScale="69" zoomScaleNormal="69" zoomScaleSheetLayoutView="70" workbookViewId="0">
      <selection activeCell="G35" sqref="G35"/>
    </sheetView>
  </sheetViews>
  <sheetFormatPr baseColWidth="10" defaultRowHeight="12.75"/>
  <cols>
    <col min="1" max="1" width="30.42578125" style="751" customWidth="1"/>
    <col min="2" max="2" width="24.42578125" style="751" customWidth="1"/>
    <col min="3" max="3" width="28.85546875" style="751" customWidth="1"/>
    <col min="4" max="4" width="12.7109375" style="751" customWidth="1"/>
    <col min="5" max="5" width="19.140625" style="751" customWidth="1"/>
    <col min="6" max="6" width="18.7109375" style="751" customWidth="1"/>
    <col min="7" max="7" width="24.5703125" style="751" customWidth="1"/>
    <col min="8" max="8" width="22.42578125" style="751" bestFit="1" customWidth="1"/>
    <col min="9" max="9" width="23.28515625" style="751" bestFit="1" customWidth="1"/>
    <col min="10" max="10" width="27.28515625" style="751" customWidth="1"/>
    <col min="11" max="11" width="21.85546875" style="751" customWidth="1"/>
    <col min="12" max="12" width="14.140625" style="751" customWidth="1"/>
    <col min="13" max="13" width="16.7109375" style="751" customWidth="1"/>
    <col min="14" max="14" width="23.7109375" style="751" customWidth="1"/>
    <col min="15" max="15" width="22.85546875" style="751" customWidth="1"/>
    <col min="16" max="16384" width="11.42578125" style="751"/>
  </cols>
  <sheetData>
    <row r="1" spans="1:71" ht="21" thickBot="1">
      <c r="A1" s="989" t="s">
        <v>57</v>
      </c>
      <c r="B1" s="990"/>
      <c r="C1" s="991"/>
      <c r="G1" s="1662" t="s">
        <v>112</v>
      </c>
      <c r="H1" s="1663"/>
      <c r="I1" s="1663"/>
      <c r="J1" s="1663"/>
      <c r="K1" s="1663"/>
      <c r="L1" s="1663"/>
      <c r="M1" s="1663"/>
    </row>
    <row r="2" spans="1:71" ht="18" customHeight="1">
      <c r="A2" s="994" t="s">
        <v>58</v>
      </c>
      <c r="B2" s="995"/>
      <c r="C2" s="996"/>
      <c r="G2" s="1007" t="s">
        <v>453</v>
      </c>
      <c r="H2" s="1008"/>
      <c r="I2" s="1008"/>
      <c r="J2" s="1008"/>
      <c r="K2" s="1008"/>
      <c r="L2" s="1008"/>
      <c r="M2" s="1009"/>
    </row>
    <row r="3" spans="1:71" ht="16.5" thickBot="1">
      <c r="A3" s="943" t="s">
        <v>59</v>
      </c>
      <c r="B3" s="1659"/>
      <c r="C3" s="1660"/>
      <c r="G3" s="1010"/>
      <c r="H3" s="1011"/>
      <c r="I3" s="1011"/>
      <c r="J3" s="1011"/>
      <c r="K3" s="1011"/>
      <c r="L3" s="1011"/>
      <c r="M3" s="1012"/>
    </row>
    <row r="4" spans="1:71" ht="16.5" thickBot="1">
      <c r="A4" s="946" t="s">
        <v>452</v>
      </c>
      <c r="B4" s="947"/>
      <c r="C4" s="948"/>
      <c r="D4" s="34"/>
      <c r="E4" s="34"/>
      <c r="F4" s="34"/>
      <c r="G4" s="32"/>
      <c r="H4" s="18"/>
      <c r="I4" s="18"/>
      <c r="J4" s="18"/>
    </row>
    <row r="5" spans="1:71">
      <c r="G5" s="518"/>
      <c r="N5" s="20"/>
      <c r="O5" s="33"/>
      <c r="P5" s="18"/>
      <c r="Q5" s="18"/>
      <c r="R5" s="18"/>
      <c r="S5" s="18"/>
      <c r="T5" s="18"/>
      <c r="U5" s="18"/>
      <c r="V5" s="18"/>
      <c r="W5" s="18"/>
      <c r="X5" s="18"/>
      <c r="Y5" s="18"/>
    </row>
    <row r="6" spans="1:71" ht="13.5" thickBot="1">
      <c r="N6" s="20"/>
      <c r="O6" s="33"/>
      <c r="P6" s="18"/>
      <c r="Q6" s="18"/>
      <c r="R6" s="18"/>
      <c r="S6" s="18"/>
      <c r="T6" s="18"/>
      <c r="U6" s="18"/>
      <c r="V6" s="18"/>
      <c r="W6" s="18"/>
      <c r="X6" s="18"/>
      <c r="Y6" s="18"/>
    </row>
    <row r="7" spans="1:71" s="721" customFormat="1">
      <c r="A7" s="1188" t="s">
        <v>462</v>
      </c>
      <c r="B7" s="910" t="s">
        <v>461</v>
      </c>
      <c r="C7" s="910" t="s">
        <v>414</v>
      </c>
      <c r="D7" s="910" t="s">
        <v>78</v>
      </c>
      <c r="E7" s="910" t="s">
        <v>79</v>
      </c>
      <c r="F7" s="910" t="s">
        <v>460</v>
      </c>
      <c r="G7" s="921" t="s">
        <v>17</v>
      </c>
      <c r="H7" s="921" t="s">
        <v>457</v>
      </c>
      <c r="I7" s="921"/>
      <c r="J7" s="921"/>
      <c r="K7" s="921"/>
      <c r="L7" s="922" t="s">
        <v>18</v>
      </c>
      <c r="M7" s="923"/>
      <c r="N7" s="934" t="s">
        <v>19</v>
      </c>
      <c r="O7" s="926" t="s">
        <v>16</v>
      </c>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720"/>
      <c r="BK7" s="720"/>
      <c r="BL7" s="720"/>
      <c r="BM7" s="720"/>
      <c r="BN7" s="720"/>
      <c r="BO7" s="720"/>
      <c r="BP7" s="720"/>
      <c r="BQ7" s="720"/>
      <c r="BR7" s="720"/>
      <c r="BS7" s="720"/>
    </row>
    <row r="8" spans="1:71" s="722" customFormat="1">
      <c r="A8" s="1189"/>
      <c r="B8" s="911"/>
      <c r="C8" s="911"/>
      <c r="D8" s="911"/>
      <c r="E8" s="911"/>
      <c r="F8" s="911"/>
      <c r="G8" s="932"/>
      <c r="H8" s="932" t="s">
        <v>20</v>
      </c>
      <c r="I8" s="932" t="s">
        <v>456</v>
      </c>
      <c r="J8" s="932"/>
      <c r="K8" s="932" t="s">
        <v>21</v>
      </c>
      <c r="L8" s="924"/>
      <c r="M8" s="925"/>
      <c r="N8" s="935"/>
      <c r="O8" s="927"/>
      <c r="P8" s="720"/>
      <c r="Q8" s="720"/>
      <c r="R8" s="720"/>
      <c r="S8" s="720"/>
      <c r="T8" s="720"/>
      <c r="U8" s="720"/>
      <c r="V8" s="720"/>
      <c r="W8" s="720"/>
      <c r="X8" s="720"/>
      <c r="Y8" s="720"/>
      <c r="Z8" s="720"/>
      <c r="AA8" s="720"/>
      <c r="AB8" s="720"/>
      <c r="AC8" s="720"/>
      <c r="AD8" s="720"/>
      <c r="AE8" s="720"/>
      <c r="AF8" s="720"/>
      <c r="AG8" s="720"/>
      <c r="AH8" s="720"/>
      <c r="AI8" s="720"/>
      <c r="AJ8" s="720"/>
      <c r="AK8" s="720"/>
      <c r="AL8" s="720"/>
      <c r="AM8" s="720"/>
      <c r="AN8" s="720"/>
      <c r="AO8" s="720"/>
      <c r="AP8" s="720"/>
      <c r="AQ8" s="720"/>
      <c r="AR8" s="720"/>
      <c r="AS8" s="720"/>
      <c r="AT8" s="720"/>
      <c r="AU8" s="720"/>
      <c r="AV8" s="720"/>
      <c r="AW8" s="720"/>
      <c r="AX8" s="720"/>
      <c r="AY8" s="720"/>
      <c r="AZ8" s="720"/>
      <c r="BA8" s="720"/>
      <c r="BB8" s="720"/>
      <c r="BC8" s="720"/>
      <c r="BD8" s="720"/>
      <c r="BE8" s="720"/>
      <c r="BF8" s="720"/>
      <c r="BG8" s="720"/>
      <c r="BH8" s="720"/>
      <c r="BI8" s="720"/>
      <c r="BJ8" s="720"/>
      <c r="BK8" s="720"/>
      <c r="BL8" s="720"/>
      <c r="BM8" s="720"/>
      <c r="BN8" s="720"/>
      <c r="BO8" s="720"/>
      <c r="BP8" s="720"/>
      <c r="BQ8" s="720"/>
      <c r="BR8" s="720"/>
      <c r="BS8" s="720"/>
    </row>
    <row r="9" spans="1:71" s="722" customFormat="1" ht="26.25" thickBot="1">
      <c r="A9" s="1190"/>
      <c r="B9" s="1466"/>
      <c r="C9" s="1466"/>
      <c r="D9" s="1466"/>
      <c r="E9" s="1466"/>
      <c r="F9" s="1466"/>
      <c r="G9" s="933"/>
      <c r="H9" s="933"/>
      <c r="I9" s="866" t="s">
        <v>22</v>
      </c>
      <c r="J9" s="866" t="s">
        <v>23</v>
      </c>
      <c r="K9" s="933"/>
      <c r="L9" s="866" t="s">
        <v>24</v>
      </c>
      <c r="M9" s="866" t="s">
        <v>25</v>
      </c>
      <c r="N9" s="936"/>
      <c r="O9" s="928"/>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c r="AR9" s="720"/>
      <c r="AS9" s="720"/>
      <c r="AT9" s="720"/>
      <c r="AU9" s="720"/>
      <c r="AV9" s="720"/>
      <c r="AW9" s="720"/>
      <c r="AX9" s="720"/>
      <c r="AY9" s="720"/>
      <c r="AZ9" s="720"/>
      <c r="BA9" s="720"/>
      <c r="BB9" s="720"/>
      <c r="BC9" s="720"/>
      <c r="BD9" s="720"/>
      <c r="BE9" s="720"/>
      <c r="BF9" s="720"/>
      <c r="BG9" s="720"/>
      <c r="BH9" s="720"/>
      <c r="BI9" s="720"/>
      <c r="BJ9" s="720"/>
      <c r="BK9" s="720"/>
      <c r="BL9" s="720"/>
      <c r="BM9" s="720"/>
      <c r="BN9" s="720"/>
      <c r="BO9" s="720"/>
      <c r="BP9" s="720"/>
      <c r="BQ9" s="720"/>
      <c r="BR9" s="720"/>
      <c r="BS9" s="720"/>
    </row>
    <row r="10" spans="1:71" s="18" customFormat="1" ht="57">
      <c r="A10" s="1664" t="s">
        <v>171</v>
      </c>
      <c r="B10" s="1665" t="s">
        <v>172</v>
      </c>
      <c r="C10" s="1665" t="s">
        <v>888</v>
      </c>
      <c r="D10" s="1666">
        <v>16</v>
      </c>
      <c r="E10" s="1666">
        <v>11</v>
      </c>
      <c r="F10" s="1667">
        <v>432000000</v>
      </c>
      <c r="G10" s="1668" t="s">
        <v>877</v>
      </c>
      <c r="H10" s="1669">
        <v>30000000</v>
      </c>
      <c r="I10" s="1670"/>
      <c r="J10" s="509"/>
      <c r="K10" s="510">
        <f>H10</f>
        <v>30000000</v>
      </c>
      <c r="L10" s="506">
        <v>40940</v>
      </c>
      <c r="M10" s="506">
        <v>41041</v>
      </c>
      <c r="N10" s="1467" t="s">
        <v>648</v>
      </c>
      <c r="O10" s="1671"/>
    </row>
    <row r="11" spans="1:71" s="18" customFormat="1" ht="85.5">
      <c r="A11" s="1056"/>
      <c r="B11" s="1036"/>
      <c r="C11" s="1036"/>
      <c r="D11" s="1672"/>
      <c r="E11" s="1672"/>
      <c r="F11" s="1673"/>
      <c r="G11" s="1674" t="s">
        <v>878</v>
      </c>
      <c r="H11" s="810">
        <v>10000000</v>
      </c>
      <c r="I11" s="1675"/>
      <c r="J11" s="511"/>
      <c r="K11" s="512">
        <f t="shared" ref="K11:K21" si="0">H11</f>
        <v>10000000</v>
      </c>
      <c r="L11" s="507">
        <v>40909</v>
      </c>
      <c r="M11" s="507">
        <v>41011</v>
      </c>
      <c r="N11" s="1468"/>
      <c r="O11" s="1676"/>
    </row>
    <row r="12" spans="1:71" s="18" customFormat="1" ht="57">
      <c r="A12" s="1056"/>
      <c r="B12" s="1036"/>
      <c r="C12" s="1036"/>
      <c r="D12" s="1672"/>
      <c r="E12" s="1672"/>
      <c r="F12" s="1673"/>
      <c r="G12" s="876" t="s">
        <v>879</v>
      </c>
      <c r="H12" s="810">
        <v>23299078</v>
      </c>
      <c r="I12" s="1675"/>
      <c r="J12" s="511"/>
      <c r="K12" s="512">
        <f t="shared" si="0"/>
        <v>23299078</v>
      </c>
      <c r="L12" s="507">
        <v>40909</v>
      </c>
      <c r="M12" s="507">
        <v>41011</v>
      </c>
      <c r="N12" s="1468"/>
      <c r="O12" s="1676"/>
    </row>
    <row r="13" spans="1:71" s="18" customFormat="1" ht="57">
      <c r="A13" s="1056"/>
      <c r="B13" s="1036"/>
      <c r="C13" s="1036"/>
      <c r="D13" s="1672"/>
      <c r="E13" s="1672"/>
      <c r="F13" s="1673"/>
      <c r="G13" s="876" t="s">
        <v>880</v>
      </c>
      <c r="H13" s="810">
        <v>23300000</v>
      </c>
      <c r="I13" s="1675"/>
      <c r="J13" s="511"/>
      <c r="K13" s="512">
        <f t="shared" si="0"/>
        <v>23300000</v>
      </c>
      <c r="L13" s="507">
        <v>40969</v>
      </c>
      <c r="M13" s="507">
        <v>41102</v>
      </c>
      <c r="N13" s="1468"/>
      <c r="O13" s="1676"/>
    </row>
    <row r="14" spans="1:71" s="18" customFormat="1" ht="71.25">
      <c r="A14" s="1056"/>
      <c r="B14" s="1036"/>
      <c r="C14" s="1036"/>
      <c r="D14" s="1672"/>
      <c r="E14" s="1672"/>
      <c r="F14" s="1673"/>
      <c r="G14" s="1674" t="s">
        <v>881</v>
      </c>
      <c r="H14" s="810">
        <v>30000000</v>
      </c>
      <c r="I14" s="1675"/>
      <c r="J14" s="511"/>
      <c r="K14" s="512">
        <f t="shared" si="0"/>
        <v>30000000</v>
      </c>
      <c r="L14" s="507">
        <v>40940</v>
      </c>
      <c r="M14" s="507">
        <v>41072</v>
      </c>
      <c r="N14" s="1468"/>
      <c r="O14" s="1676"/>
    </row>
    <row r="15" spans="1:71" s="18" customFormat="1" ht="42.75">
      <c r="A15" s="1056"/>
      <c r="B15" s="1036"/>
      <c r="C15" s="1036"/>
      <c r="D15" s="1672"/>
      <c r="E15" s="1672"/>
      <c r="F15" s="1673"/>
      <c r="G15" s="876" t="s">
        <v>882</v>
      </c>
      <c r="H15" s="810">
        <v>52000000</v>
      </c>
      <c r="I15" s="1675"/>
      <c r="J15" s="511"/>
      <c r="K15" s="512">
        <f t="shared" si="0"/>
        <v>52000000</v>
      </c>
      <c r="L15" s="507">
        <v>40969</v>
      </c>
      <c r="M15" s="507">
        <v>41133</v>
      </c>
      <c r="N15" s="1468"/>
      <c r="O15" s="1676"/>
    </row>
    <row r="16" spans="1:71" s="18" customFormat="1" ht="114">
      <c r="A16" s="1056"/>
      <c r="B16" s="1036"/>
      <c r="C16" s="1036"/>
      <c r="D16" s="1672"/>
      <c r="E16" s="1672"/>
      <c r="F16" s="1673"/>
      <c r="G16" s="1674" t="s">
        <v>883</v>
      </c>
      <c r="H16" s="810">
        <v>36184297</v>
      </c>
      <c r="I16" s="1675"/>
      <c r="J16" s="511"/>
      <c r="K16" s="512">
        <f t="shared" si="0"/>
        <v>36184297</v>
      </c>
      <c r="L16" s="507">
        <v>40909</v>
      </c>
      <c r="M16" s="507">
        <v>41011</v>
      </c>
      <c r="N16" s="1468"/>
      <c r="O16" s="1676"/>
    </row>
    <row r="17" spans="1:15" s="18" customFormat="1" ht="114">
      <c r="A17" s="1056"/>
      <c r="B17" s="1036"/>
      <c r="C17" s="1036"/>
      <c r="D17" s="1672"/>
      <c r="E17" s="1672"/>
      <c r="F17" s="1673"/>
      <c r="G17" s="1674" t="s">
        <v>884</v>
      </c>
      <c r="H17" s="810">
        <v>35693448</v>
      </c>
      <c r="I17" s="1675"/>
      <c r="J17" s="511"/>
      <c r="K17" s="512">
        <f t="shared" si="0"/>
        <v>35693448</v>
      </c>
      <c r="L17" s="507">
        <v>40909</v>
      </c>
      <c r="M17" s="507">
        <v>41011</v>
      </c>
      <c r="N17" s="1468"/>
      <c r="O17" s="1676"/>
    </row>
    <row r="18" spans="1:15" s="18" customFormat="1" ht="57">
      <c r="A18" s="1056"/>
      <c r="B18" s="1036"/>
      <c r="C18" s="1036"/>
      <c r="D18" s="1672"/>
      <c r="E18" s="1672"/>
      <c r="F18" s="1673"/>
      <c r="G18" s="876" t="s">
        <v>885</v>
      </c>
      <c r="H18" s="810">
        <v>23298986</v>
      </c>
      <c r="I18" s="1675"/>
      <c r="J18" s="511"/>
      <c r="K18" s="512">
        <f t="shared" si="0"/>
        <v>23298986</v>
      </c>
      <c r="L18" s="507">
        <v>40909</v>
      </c>
      <c r="M18" s="507">
        <v>41011</v>
      </c>
      <c r="N18" s="1468"/>
      <c r="O18" s="1676"/>
    </row>
    <row r="19" spans="1:15" s="18" customFormat="1" ht="71.25">
      <c r="A19" s="1056"/>
      <c r="B19" s="1036"/>
      <c r="C19" s="1036"/>
      <c r="D19" s="1672"/>
      <c r="E19" s="1672"/>
      <c r="F19" s="1673"/>
      <c r="G19" s="876" t="s">
        <v>886</v>
      </c>
      <c r="H19" s="810">
        <v>78000000</v>
      </c>
      <c r="I19" s="1675"/>
      <c r="J19" s="511"/>
      <c r="K19" s="512">
        <f t="shared" si="0"/>
        <v>78000000</v>
      </c>
      <c r="L19" s="507">
        <v>41000</v>
      </c>
      <c r="M19" s="507">
        <v>41194</v>
      </c>
      <c r="N19" s="1468"/>
      <c r="O19" s="1676"/>
    </row>
    <row r="20" spans="1:15" s="18" customFormat="1" ht="100.5">
      <c r="A20" s="1056"/>
      <c r="B20" s="1036"/>
      <c r="C20" s="1036"/>
      <c r="D20" s="1672"/>
      <c r="E20" s="1672"/>
      <c r="F20" s="1673"/>
      <c r="G20" s="876" t="s">
        <v>1137</v>
      </c>
      <c r="H20" s="810">
        <v>60224191</v>
      </c>
      <c r="I20" s="1675"/>
      <c r="J20" s="511"/>
      <c r="K20" s="512">
        <f t="shared" si="0"/>
        <v>60224191</v>
      </c>
      <c r="L20" s="507">
        <v>40909</v>
      </c>
      <c r="M20" s="507">
        <v>41255</v>
      </c>
      <c r="N20" s="1468"/>
      <c r="O20" s="1676"/>
    </row>
    <row r="21" spans="1:15" s="18" customFormat="1" ht="57.75" thickBot="1">
      <c r="A21" s="1526"/>
      <c r="B21" s="1677"/>
      <c r="C21" s="1677"/>
      <c r="D21" s="1678"/>
      <c r="E21" s="1678"/>
      <c r="F21" s="1679"/>
      <c r="G21" s="877" t="s">
        <v>887</v>
      </c>
      <c r="H21" s="1680">
        <v>30000000</v>
      </c>
      <c r="I21" s="1681"/>
      <c r="J21" s="513"/>
      <c r="K21" s="514">
        <f t="shared" si="0"/>
        <v>30000000</v>
      </c>
      <c r="L21" s="508">
        <v>40909</v>
      </c>
      <c r="M21" s="508">
        <v>41011</v>
      </c>
      <c r="N21" s="1469"/>
      <c r="O21" s="1682"/>
    </row>
    <row r="22" spans="1:15" s="23" customFormat="1" ht="85.5">
      <c r="A22" s="1474" t="s">
        <v>171</v>
      </c>
      <c r="B22" s="873" t="s">
        <v>936</v>
      </c>
      <c r="C22" s="873" t="s">
        <v>937</v>
      </c>
      <c r="D22" s="526">
        <v>1220</v>
      </c>
      <c r="E22" s="526">
        <v>1000</v>
      </c>
      <c r="F22" s="1476">
        <v>1080000000</v>
      </c>
      <c r="G22" s="1478" t="s">
        <v>938</v>
      </c>
      <c r="H22" s="540">
        <v>130000000</v>
      </c>
      <c r="I22" s="527"/>
      <c r="J22" s="528"/>
      <c r="K22" s="1489">
        <f>SUM(H22:H25)</f>
        <v>170000000</v>
      </c>
      <c r="L22" s="1490">
        <v>40575</v>
      </c>
      <c r="M22" s="1490">
        <v>40908</v>
      </c>
      <c r="N22" s="1480" t="s">
        <v>939</v>
      </c>
      <c r="O22" s="1683"/>
    </row>
    <row r="23" spans="1:15" s="23" customFormat="1" ht="57">
      <c r="A23" s="1475"/>
      <c r="B23" s="873" t="s">
        <v>940</v>
      </c>
      <c r="C23" s="873" t="s">
        <v>941</v>
      </c>
      <c r="D23" s="529">
        <v>1</v>
      </c>
      <c r="E23" s="529">
        <v>1</v>
      </c>
      <c r="F23" s="1476"/>
      <c r="G23" s="1479"/>
      <c r="H23" s="541">
        <v>10000000</v>
      </c>
      <c r="I23" s="527"/>
      <c r="J23" s="528"/>
      <c r="K23" s="1484"/>
      <c r="L23" s="1487"/>
      <c r="M23" s="1487">
        <v>40908</v>
      </c>
      <c r="N23" s="1481"/>
      <c r="O23" s="1683"/>
    </row>
    <row r="24" spans="1:15" s="1684" customFormat="1" ht="71.25">
      <c r="A24" s="1475"/>
      <c r="B24" s="873" t="s">
        <v>942</v>
      </c>
      <c r="C24" s="873" t="s">
        <v>943</v>
      </c>
      <c r="D24" s="526">
        <v>1</v>
      </c>
      <c r="E24" s="526">
        <v>2</v>
      </c>
      <c r="F24" s="1476"/>
      <c r="G24" s="1479"/>
      <c r="H24" s="541">
        <v>10000000</v>
      </c>
      <c r="I24" s="527"/>
      <c r="J24" s="530"/>
      <c r="K24" s="1484"/>
      <c r="L24" s="1487"/>
      <c r="M24" s="1487">
        <v>40908</v>
      </c>
      <c r="N24" s="1481"/>
      <c r="O24" s="1683"/>
    </row>
    <row r="25" spans="1:15" s="23" customFormat="1" ht="57">
      <c r="A25" s="1475"/>
      <c r="B25" s="873" t="s">
        <v>944</v>
      </c>
      <c r="C25" s="873" t="s">
        <v>945</v>
      </c>
      <c r="D25" s="526">
        <v>22</v>
      </c>
      <c r="E25" s="526">
        <v>15</v>
      </c>
      <c r="F25" s="1476"/>
      <c r="G25" s="1458"/>
      <c r="H25" s="541">
        <v>20000000</v>
      </c>
      <c r="I25" s="527"/>
      <c r="J25" s="528"/>
      <c r="K25" s="1485"/>
      <c r="L25" s="1488"/>
      <c r="M25" s="1488">
        <v>40908</v>
      </c>
      <c r="N25" s="1481"/>
      <c r="O25" s="1685"/>
    </row>
    <row r="26" spans="1:15" s="23" customFormat="1" ht="114">
      <c r="A26" s="1475"/>
      <c r="B26" s="873" t="s">
        <v>946</v>
      </c>
      <c r="C26" s="873" t="s">
        <v>947</v>
      </c>
      <c r="D26" s="526">
        <v>3</v>
      </c>
      <c r="E26" s="526">
        <v>7</v>
      </c>
      <c r="F26" s="1476"/>
      <c r="G26" s="1482" t="s">
        <v>1138</v>
      </c>
      <c r="H26" s="541">
        <f>350000000</f>
        <v>350000000</v>
      </c>
      <c r="I26" s="527"/>
      <c r="J26" s="528"/>
      <c r="K26" s="1483">
        <f>SUM(H26:H34)</f>
        <v>810000000</v>
      </c>
      <c r="L26" s="1486">
        <v>40544</v>
      </c>
      <c r="M26" s="1486">
        <v>40908</v>
      </c>
      <c r="N26" s="1481"/>
      <c r="O26" s="1683"/>
    </row>
    <row r="27" spans="1:15" s="23" customFormat="1" ht="99.75">
      <c r="A27" s="1475"/>
      <c r="B27" s="873" t="s">
        <v>948</v>
      </c>
      <c r="C27" s="873" t="s">
        <v>949</v>
      </c>
      <c r="D27" s="531">
        <v>0.8</v>
      </c>
      <c r="E27" s="531">
        <v>0.2</v>
      </c>
      <c r="F27" s="1476"/>
      <c r="G27" s="1479"/>
      <c r="H27" s="541">
        <v>103500000</v>
      </c>
      <c r="I27" s="527"/>
      <c r="J27" s="528"/>
      <c r="K27" s="1484"/>
      <c r="L27" s="1487"/>
      <c r="M27" s="1487">
        <v>40908</v>
      </c>
      <c r="N27" s="1481"/>
      <c r="O27" s="1683"/>
    </row>
    <row r="28" spans="1:15" s="1684" customFormat="1" ht="57">
      <c r="A28" s="1475"/>
      <c r="B28" s="1473" t="s">
        <v>950</v>
      </c>
      <c r="C28" s="873" t="s">
        <v>951</v>
      </c>
      <c r="D28" s="526">
        <v>5</v>
      </c>
      <c r="E28" s="526">
        <v>5</v>
      </c>
      <c r="F28" s="1476"/>
      <c r="G28" s="1479"/>
      <c r="H28" s="541">
        <v>15000000</v>
      </c>
      <c r="I28" s="527"/>
      <c r="J28" s="530"/>
      <c r="K28" s="1484"/>
      <c r="L28" s="1487"/>
      <c r="M28" s="1487">
        <v>40908</v>
      </c>
      <c r="N28" s="1481"/>
      <c r="O28" s="1683"/>
    </row>
    <row r="29" spans="1:15" s="1684" customFormat="1" ht="71.25">
      <c r="A29" s="1475"/>
      <c r="B29" s="1473"/>
      <c r="C29" s="873" t="s">
        <v>952</v>
      </c>
      <c r="D29" s="526">
        <v>3</v>
      </c>
      <c r="E29" s="526">
        <v>3</v>
      </c>
      <c r="F29" s="1476"/>
      <c r="G29" s="1479"/>
      <c r="H29" s="541">
        <v>10000000</v>
      </c>
      <c r="I29" s="527"/>
      <c r="J29" s="530"/>
      <c r="K29" s="1484"/>
      <c r="L29" s="1487"/>
      <c r="M29" s="1487">
        <v>40908</v>
      </c>
      <c r="N29" s="1481"/>
      <c r="O29" s="1683"/>
    </row>
    <row r="30" spans="1:15" s="23" customFormat="1" ht="85.5">
      <c r="A30" s="1475"/>
      <c r="B30" s="1473" t="s">
        <v>953</v>
      </c>
      <c r="C30" s="873" t="s">
        <v>954</v>
      </c>
      <c r="D30" s="526">
        <v>5</v>
      </c>
      <c r="E30" s="526">
        <v>5</v>
      </c>
      <c r="F30" s="1476"/>
      <c r="G30" s="1479"/>
      <c r="H30" s="541">
        <v>10000000</v>
      </c>
      <c r="I30" s="527"/>
      <c r="J30" s="528"/>
      <c r="K30" s="1484"/>
      <c r="L30" s="1487"/>
      <c r="M30" s="1487">
        <v>40908</v>
      </c>
      <c r="N30" s="1481"/>
      <c r="O30" s="1683"/>
    </row>
    <row r="31" spans="1:15" s="23" customFormat="1" ht="28.5">
      <c r="A31" s="1475"/>
      <c r="B31" s="1473"/>
      <c r="C31" s="873" t="s">
        <v>955</v>
      </c>
      <c r="D31" s="526">
        <v>1</v>
      </c>
      <c r="E31" s="526">
        <v>1</v>
      </c>
      <c r="F31" s="1476"/>
      <c r="G31" s="1479"/>
      <c r="H31" s="540">
        <v>40000000</v>
      </c>
      <c r="I31" s="527"/>
      <c r="J31" s="528"/>
      <c r="K31" s="1484"/>
      <c r="L31" s="1487"/>
      <c r="M31" s="1487">
        <v>40908</v>
      </c>
      <c r="N31" s="1481"/>
      <c r="O31" s="1686"/>
    </row>
    <row r="32" spans="1:15" s="23" customFormat="1" ht="42.75">
      <c r="A32" s="1475"/>
      <c r="B32" s="873" t="s">
        <v>956</v>
      </c>
      <c r="C32" s="873" t="s">
        <v>957</v>
      </c>
      <c r="D32" s="526">
        <v>25</v>
      </c>
      <c r="E32" s="526">
        <v>25</v>
      </c>
      <c r="F32" s="1476"/>
      <c r="G32" s="1479"/>
      <c r="H32" s="541">
        <v>76500000</v>
      </c>
      <c r="I32" s="527"/>
      <c r="J32" s="528"/>
      <c r="K32" s="1484"/>
      <c r="L32" s="1487"/>
      <c r="M32" s="1487">
        <v>40908</v>
      </c>
      <c r="N32" s="1481"/>
      <c r="O32" s="1685"/>
    </row>
    <row r="33" spans="1:15" s="23" customFormat="1" ht="28.5">
      <c r="A33" s="1475"/>
      <c r="B33" s="873" t="s">
        <v>958</v>
      </c>
      <c r="C33" s="873" t="s">
        <v>959</v>
      </c>
      <c r="D33" s="526">
        <v>5</v>
      </c>
      <c r="E33" s="526">
        <v>5</v>
      </c>
      <c r="F33" s="1476"/>
      <c r="G33" s="1479"/>
      <c r="H33" s="541">
        <v>5000000</v>
      </c>
      <c r="I33" s="527"/>
      <c r="J33" s="528"/>
      <c r="K33" s="1484"/>
      <c r="L33" s="1487"/>
      <c r="M33" s="1487">
        <v>40908</v>
      </c>
      <c r="N33" s="1481"/>
      <c r="O33" s="1685"/>
    </row>
    <row r="34" spans="1:15" s="23" customFormat="1" ht="57">
      <c r="A34" s="1454"/>
      <c r="B34" s="873" t="s">
        <v>960</v>
      </c>
      <c r="C34" s="873" t="s">
        <v>961</v>
      </c>
      <c r="D34" s="526">
        <v>80</v>
      </c>
      <c r="E34" s="526">
        <v>80</v>
      </c>
      <c r="F34" s="1476"/>
      <c r="G34" s="1458"/>
      <c r="H34" s="541">
        <v>200000000</v>
      </c>
      <c r="I34" s="527"/>
      <c r="J34" s="528"/>
      <c r="K34" s="1485"/>
      <c r="L34" s="1488"/>
      <c r="M34" s="1488">
        <v>40908</v>
      </c>
      <c r="N34" s="1481"/>
      <c r="O34" s="1685"/>
    </row>
    <row r="35" spans="1:15" s="23" customFormat="1" ht="105.75" thickBot="1">
      <c r="A35" s="532" t="s">
        <v>962</v>
      </c>
      <c r="B35" s="533" t="s">
        <v>963</v>
      </c>
      <c r="C35" s="533" t="s">
        <v>964</v>
      </c>
      <c r="D35" s="534">
        <v>1</v>
      </c>
      <c r="E35" s="534">
        <v>1</v>
      </c>
      <c r="F35" s="1477"/>
      <c r="G35" s="874" t="s">
        <v>965</v>
      </c>
      <c r="H35" s="542">
        <v>100000000</v>
      </c>
      <c r="I35" s="535"/>
      <c r="J35" s="536"/>
      <c r="K35" s="542">
        <v>100000000</v>
      </c>
      <c r="L35" s="875">
        <v>40575</v>
      </c>
      <c r="M35" s="875">
        <v>40908</v>
      </c>
      <c r="N35" s="1481"/>
      <c r="O35" s="1687"/>
    </row>
    <row r="36" spans="1:15" s="23" customFormat="1" ht="165.75" thickBot="1">
      <c r="A36" s="579" t="s">
        <v>971</v>
      </c>
      <c r="B36" s="580" t="s">
        <v>972</v>
      </c>
      <c r="C36" s="580" t="s">
        <v>973</v>
      </c>
      <c r="D36" s="581">
        <v>1</v>
      </c>
      <c r="E36" s="581">
        <v>1</v>
      </c>
      <c r="F36" s="582">
        <v>2122550380</v>
      </c>
      <c r="G36" s="583" t="s">
        <v>975</v>
      </c>
      <c r="H36" s="584">
        <v>2048093000</v>
      </c>
      <c r="I36" s="585">
        <v>1582383264</v>
      </c>
      <c r="J36" s="586" t="s">
        <v>974</v>
      </c>
      <c r="K36" s="584">
        <f>+H36+I36</f>
        <v>3630476264</v>
      </c>
      <c r="L36" s="587">
        <v>40910</v>
      </c>
      <c r="M36" s="587">
        <v>41274</v>
      </c>
      <c r="N36" s="1688" t="s">
        <v>976</v>
      </c>
      <c r="O36" s="1689"/>
    </row>
    <row r="37" spans="1:15" s="144" customFormat="1" ht="18.75" thickBot="1">
      <c r="A37" s="1470" t="s">
        <v>111</v>
      </c>
      <c r="B37" s="1471"/>
      <c r="C37" s="1471"/>
      <c r="D37" s="1471"/>
      <c r="E37" s="1471"/>
      <c r="F37" s="1471"/>
      <c r="G37" s="1472"/>
      <c r="H37" s="537">
        <f>SUM(H10:H36)</f>
        <v>3560093000</v>
      </c>
      <c r="I37" s="537">
        <f>SUM(I10:I36)</f>
        <v>1582383264</v>
      </c>
      <c r="J37" s="521">
        <f>SUM(J10:J21)</f>
        <v>0</v>
      </c>
      <c r="K37" s="537">
        <f>SUM(K10:K36)</f>
        <v>5142476264</v>
      </c>
      <c r="L37" s="538"/>
      <c r="M37" s="538"/>
      <c r="N37" s="538"/>
      <c r="O37" s="539"/>
    </row>
    <row r="40" spans="1:15">
      <c r="F40" s="1690"/>
    </row>
    <row r="41" spans="1:15">
      <c r="H41" s="1691"/>
    </row>
    <row r="45" spans="1:15">
      <c r="O45" s="1692"/>
    </row>
    <row r="46" spans="1:15" ht="18">
      <c r="D46" s="144"/>
      <c r="E46" s="144"/>
      <c r="F46" s="144"/>
    </row>
    <row r="47" spans="1:15" ht="18">
      <c r="D47" s="144"/>
      <c r="E47" s="144"/>
      <c r="F47" s="144"/>
    </row>
    <row r="48" spans="1:15" ht="18">
      <c r="D48" s="144"/>
      <c r="E48" s="144"/>
      <c r="F48" s="144"/>
    </row>
    <row r="49" spans="4:6" ht="23.25">
      <c r="D49" s="144"/>
      <c r="E49" s="144"/>
      <c r="F49" s="505"/>
    </row>
    <row r="50" spans="4:6" ht="18">
      <c r="D50" s="144"/>
      <c r="E50" s="144"/>
      <c r="F50" s="144"/>
    </row>
  </sheetData>
  <mergeCells count="41">
    <mergeCell ref="B30:B31"/>
    <mergeCell ref="A22:A34"/>
    <mergeCell ref="F22:F35"/>
    <mergeCell ref="G22:G25"/>
    <mergeCell ref="N22:N35"/>
    <mergeCell ref="G26:G34"/>
    <mergeCell ref="K26:K34"/>
    <mergeCell ref="L26:L34"/>
    <mergeCell ref="M26:M34"/>
    <mergeCell ref="K22:K25"/>
    <mergeCell ref="L22:L25"/>
    <mergeCell ref="M22:M25"/>
    <mergeCell ref="A4:C4"/>
    <mergeCell ref="N10:N21"/>
    <mergeCell ref="A37:G37"/>
    <mergeCell ref="A10:A21"/>
    <mergeCell ref="B10:B21"/>
    <mergeCell ref="C10:C21"/>
    <mergeCell ref="D10:D21"/>
    <mergeCell ref="E10:E21"/>
    <mergeCell ref="F10:F21"/>
    <mergeCell ref="N7:N9"/>
    <mergeCell ref="C7:C9"/>
    <mergeCell ref="A7:A9"/>
    <mergeCell ref="B7:B9"/>
    <mergeCell ref="D7:D9"/>
    <mergeCell ref="E7:E9"/>
    <mergeCell ref="B28:B29"/>
    <mergeCell ref="O7:O9"/>
    <mergeCell ref="F7:F9"/>
    <mergeCell ref="G7:G9"/>
    <mergeCell ref="H7:K7"/>
    <mergeCell ref="L7:M8"/>
    <mergeCell ref="K8:K9"/>
    <mergeCell ref="H8:H9"/>
    <mergeCell ref="I8:J8"/>
    <mergeCell ref="A1:C1"/>
    <mergeCell ref="G1:M1"/>
    <mergeCell ref="A2:C2"/>
    <mergeCell ref="G2:M3"/>
    <mergeCell ref="A3:C3"/>
  </mergeCells>
  <phoneticPr fontId="3" type="noConversion"/>
  <printOptions horizontalCentered="1"/>
  <pageMargins left="0.15748031496062992" right="0.15748031496062992" top="0.35433070866141736" bottom="0.27559055118110237" header="0" footer="0"/>
  <pageSetup scale="65" fitToHeight="2"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rgb="FFC00000"/>
  </sheetPr>
  <dimension ref="A1:BV17"/>
  <sheetViews>
    <sheetView topLeftCell="A12" zoomScale="118" zoomScaleNormal="118" zoomScaleSheetLayoutView="100" workbookViewId="0">
      <selection activeCell="G20" sqref="G20"/>
    </sheetView>
  </sheetViews>
  <sheetFormatPr baseColWidth="10" defaultRowHeight="12.75"/>
  <cols>
    <col min="1" max="1" width="25.7109375" customWidth="1"/>
    <col min="2" max="2" width="22.42578125" customWidth="1"/>
    <col min="3" max="3" width="23.5703125" customWidth="1"/>
    <col min="4" max="4" width="13.7109375" hidden="1" customWidth="1"/>
    <col min="5" max="5" width="13.140625" customWidth="1"/>
    <col min="6" max="6" width="14.140625" bestFit="1" customWidth="1"/>
    <col min="7" max="7" width="19.140625" customWidth="1"/>
    <col min="8" max="8" width="16.5703125" customWidth="1"/>
    <col min="9" max="9" width="13.7109375" customWidth="1"/>
    <col min="10" max="10" width="13.5703125" customWidth="1"/>
    <col min="11" max="11" width="15.85546875" bestFit="1" customWidth="1"/>
    <col min="14" max="14" width="20.42578125" customWidth="1"/>
    <col min="15" max="15" width="15.85546875" customWidth="1"/>
  </cols>
  <sheetData>
    <row r="1" spans="1:74" s="18" customFormat="1" ht="21" thickBot="1">
      <c r="A1" s="989" t="s">
        <v>57</v>
      </c>
      <c r="B1" s="990"/>
      <c r="C1" s="991"/>
      <c r="D1"/>
      <c r="E1"/>
      <c r="F1"/>
      <c r="G1"/>
      <c r="H1" s="1410" t="s">
        <v>112</v>
      </c>
      <c r="I1" s="1411"/>
      <c r="J1" s="1411"/>
      <c r="K1" s="1411"/>
      <c r="L1" s="1411"/>
      <c r="M1" s="1411"/>
      <c r="N1" s="1411"/>
      <c r="O1" s="1412"/>
    </row>
    <row r="2" spans="1:74" s="18" customFormat="1">
      <c r="A2" s="994" t="s">
        <v>58</v>
      </c>
      <c r="B2" s="995"/>
      <c r="C2" s="996"/>
      <c r="D2"/>
      <c r="E2"/>
      <c r="F2"/>
      <c r="G2"/>
      <c r="H2" s="1505" t="s">
        <v>360</v>
      </c>
      <c r="I2" s="1506"/>
      <c r="J2" s="1506"/>
      <c r="K2" s="1506"/>
      <c r="L2" s="1506"/>
      <c r="M2" s="1506"/>
      <c r="N2" s="1506"/>
      <c r="O2" s="1507"/>
    </row>
    <row r="3" spans="1:74" s="21" customFormat="1" ht="16.5" thickBot="1">
      <c r="A3" s="943" t="s">
        <v>59</v>
      </c>
      <c r="B3" s="1003"/>
      <c r="C3" s="1004"/>
      <c r="D3"/>
      <c r="E3"/>
      <c r="F3"/>
      <c r="G3"/>
      <c r="H3" s="1508"/>
      <c r="I3" s="1509"/>
      <c r="J3" s="1509"/>
      <c r="K3" s="1509"/>
      <c r="L3" s="1509"/>
      <c r="M3" s="1509"/>
      <c r="N3" s="1509"/>
      <c r="O3" s="1510"/>
      <c r="P3" s="18"/>
      <c r="Q3" s="18"/>
      <c r="R3" s="18"/>
      <c r="S3" s="18"/>
      <c r="T3" s="18"/>
      <c r="U3" s="18"/>
      <c r="V3" s="18"/>
      <c r="W3" s="18"/>
      <c r="X3" s="18"/>
      <c r="Y3" s="18"/>
      <c r="Z3" s="18"/>
      <c r="AA3" s="18"/>
      <c r="AB3" s="18"/>
      <c r="AC3" s="18"/>
      <c r="AD3" s="18"/>
      <c r="AE3" s="18"/>
      <c r="AF3" s="18"/>
      <c r="AG3" s="18"/>
      <c r="AH3" s="18"/>
    </row>
    <row r="4" spans="1:74" s="21" customFormat="1" ht="15.75" thickBot="1">
      <c r="A4" s="1511" t="s">
        <v>364</v>
      </c>
      <c r="B4" s="1512"/>
      <c r="C4" s="1513"/>
      <c r="D4" s="34"/>
      <c r="E4" s="34"/>
      <c r="F4" s="34"/>
      <c r="G4" s="34"/>
      <c r="H4" s="32"/>
      <c r="I4" s="18"/>
      <c r="J4" s="18"/>
      <c r="K4" s="18"/>
      <c r="L4"/>
      <c r="M4"/>
      <c r="N4"/>
      <c r="O4"/>
      <c r="P4" s="18"/>
      <c r="Q4" s="18"/>
      <c r="R4" s="18"/>
      <c r="S4" s="18"/>
      <c r="T4" s="18"/>
      <c r="U4" s="18"/>
      <c r="V4" s="18"/>
      <c r="W4" s="18"/>
      <c r="X4" s="18"/>
      <c r="Y4" s="18"/>
      <c r="Z4" s="18"/>
      <c r="AA4" s="18"/>
      <c r="AB4" s="18"/>
      <c r="AC4" s="18"/>
      <c r="AD4" s="18"/>
      <c r="AE4" s="18"/>
      <c r="AF4" s="18"/>
      <c r="AG4" s="18"/>
      <c r="AH4" s="18"/>
    </row>
    <row r="5" spans="1:74" s="76" customFormat="1" thickBot="1">
      <c r="A5" s="74"/>
      <c r="B5" s="73"/>
      <c r="C5" s="73"/>
      <c r="D5" s="73"/>
      <c r="E5" s="73"/>
      <c r="F5" s="73"/>
      <c r="G5" s="75"/>
      <c r="H5" s="75"/>
      <c r="I5" s="75"/>
      <c r="J5" s="75"/>
      <c r="K5" s="75"/>
      <c r="L5" s="75"/>
      <c r="M5" s="75"/>
      <c r="N5" s="75"/>
      <c r="O5" s="75"/>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row>
    <row r="6" spans="1:74" s="21" customFormat="1" ht="12">
      <c r="A6" s="1277" t="s">
        <v>462</v>
      </c>
      <c r="B6" s="984" t="s">
        <v>461</v>
      </c>
      <c r="C6" s="984" t="s">
        <v>414</v>
      </c>
      <c r="D6" s="984" t="s">
        <v>78</v>
      </c>
      <c r="E6" s="984" t="s">
        <v>79</v>
      </c>
      <c r="F6" s="984" t="s">
        <v>460</v>
      </c>
      <c r="G6" s="1285" t="s">
        <v>17</v>
      </c>
      <c r="H6" s="1285" t="s">
        <v>457</v>
      </c>
      <c r="I6" s="1285"/>
      <c r="J6" s="1285"/>
      <c r="K6" s="1285"/>
      <c r="L6" s="1292" t="s">
        <v>18</v>
      </c>
      <c r="M6" s="1293"/>
      <c r="N6" s="1289" t="s">
        <v>19</v>
      </c>
      <c r="O6" s="1281" t="s">
        <v>16</v>
      </c>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row>
    <row r="7" spans="1:74" s="41" customFormat="1" ht="12">
      <c r="A7" s="1278"/>
      <c r="B7" s="985"/>
      <c r="C7" s="985"/>
      <c r="D7" s="985"/>
      <c r="E7" s="985"/>
      <c r="F7" s="985"/>
      <c r="G7" s="987"/>
      <c r="H7" s="987" t="s">
        <v>20</v>
      </c>
      <c r="I7" s="987" t="s">
        <v>456</v>
      </c>
      <c r="J7" s="987"/>
      <c r="K7" s="987" t="s">
        <v>21</v>
      </c>
      <c r="L7" s="1294"/>
      <c r="M7" s="1295"/>
      <c r="N7" s="1290"/>
      <c r="O7" s="1282"/>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row>
    <row r="8" spans="1:74" s="41" customFormat="1" ht="24.75" thickBot="1">
      <c r="A8" s="1279"/>
      <c r="B8" s="986"/>
      <c r="C8" s="986"/>
      <c r="D8" s="986"/>
      <c r="E8" s="986"/>
      <c r="F8" s="986"/>
      <c r="G8" s="988"/>
      <c r="H8" s="988"/>
      <c r="I8" s="146" t="s">
        <v>22</v>
      </c>
      <c r="J8" s="146" t="s">
        <v>23</v>
      </c>
      <c r="K8" s="988"/>
      <c r="L8" s="146" t="s">
        <v>24</v>
      </c>
      <c r="M8" s="146" t="s">
        <v>25</v>
      </c>
      <c r="N8" s="1291"/>
      <c r="O8" s="1283"/>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row>
    <row r="9" spans="1:74" s="51" customFormat="1" ht="38.25">
      <c r="A9" s="1498" t="s">
        <v>361</v>
      </c>
      <c r="B9" s="65" t="s">
        <v>363</v>
      </c>
      <c r="C9" s="65" t="s">
        <v>359</v>
      </c>
      <c r="D9" s="231">
        <v>1</v>
      </c>
      <c r="E9" s="139">
        <v>1</v>
      </c>
      <c r="F9" s="1500">
        <v>1218000000</v>
      </c>
      <c r="G9" s="1386" t="s">
        <v>1140</v>
      </c>
      <c r="H9" s="238">
        <f>90000000+413880000</f>
        <v>503880000</v>
      </c>
      <c r="I9" s="238">
        <v>500000000</v>
      </c>
      <c r="J9" s="77" t="s">
        <v>559</v>
      </c>
      <c r="K9" s="1494">
        <f>SUM(H9:I15)</f>
        <v>1218880000</v>
      </c>
      <c r="L9" s="1496">
        <v>40940</v>
      </c>
      <c r="M9" s="1494" t="s">
        <v>560</v>
      </c>
      <c r="N9" s="1494" t="s">
        <v>561</v>
      </c>
      <c r="O9" s="1503"/>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row>
    <row r="10" spans="1:74" s="51" customFormat="1" ht="38.25">
      <c r="A10" s="1499"/>
      <c r="B10" s="49" t="s">
        <v>562</v>
      </c>
      <c r="C10" s="49" t="s">
        <v>563</v>
      </c>
      <c r="D10" s="140">
        <v>200</v>
      </c>
      <c r="E10" s="141">
        <v>50</v>
      </c>
      <c r="F10" s="1501"/>
      <c r="G10" s="1387"/>
      <c r="H10" s="239">
        <v>10000000</v>
      </c>
      <c r="I10" s="239"/>
      <c r="J10" s="78"/>
      <c r="K10" s="1495"/>
      <c r="L10" s="1497"/>
      <c r="M10" s="1495"/>
      <c r="N10" s="1495"/>
      <c r="O10" s="1504"/>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row>
    <row r="11" spans="1:74" s="51" customFormat="1" ht="51">
      <c r="A11" s="1499" t="s">
        <v>352</v>
      </c>
      <c r="B11" s="1502" t="s">
        <v>353</v>
      </c>
      <c r="C11" s="49" t="s">
        <v>354</v>
      </c>
      <c r="D11" s="79">
        <v>26</v>
      </c>
      <c r="E11" s="79">
        <v>2</v>
      </c>
      <c r="F11" s="1501"/>
      <c r="G11" s="1387"/>
      <c r="H11" s="239">
        <v>5000000</v>
      </c>
      <c r="I11" s="239"/>
      <c r="J11" s="78"/>
      <c r="K11" s="1495"/>
      <c r="L11" s="1497"/>
      <c r="M11" s="1495"/>
      <c r="N11" s="1495"/>
      <c r="O11" s="1504"/>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row>
    <row r="12" spans="1:74" s="51" customFormat="1" ht="38.25">
      <c r="A12" s="1499"/>
      <c r="B12" s="1502"/>
      <c r="C12" s="49" t="s">
        <v>355</v>
      </c>
      <c r="D12" s="79">
        <v>5</v>
      </c>
      <c r="E12" s="79">
        <v>2</v>
      </c>
      <c r="F12" s="1501"/>
      <c r="G12" s="1387"/>
      <c r="H12" s="239">
        <v>5000000</v>
      </c>
      <c r="I12" s="239"/>
      <c r="J12" s="78"/>
      <c r="K12" s="1495"/>
      <c r="L12" s="1497"/>
      <c r="M12" s="1495"/>
      <c r="N12" s="1495"/>
      <c r="O12" s="1504"/>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row>
    <row r="13" spans="1:74" s="51" customFormat="1" ht="76.5">
      <c r="A13" s="1499"/>
      <c r="B13" s="49" t="s">
        <v>356</v>
      </c>
      <c r="C13" s="49" t="s">
        <v>357</v>
      </c>
      <c r="D13" s="232">
        <v>200000</v>
      </c>
      <c r="E13" s="232">
        <v>50000</v>
      </c>
      <c r="F13" s="1501"/>
      <c r="G13" s="1387"/>
      <c r="H13" s="239">
        <v>150000000</v>
      </c>
      <c r="I13" s="239"/>
      <c r="J13" s="78"/>
      <c r="K13" s="1495"/>
      <c r="L13" s="1497"/>
      <c r="M13" s="1495"/>
      <c r="N13" s="1495"/>
      <c r="O13" s="1504"/>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row>
    <row r="14" spans="1:74" s="50" customFormat="1" ht="25.5">
      <c r="A14" s="1499"/>
      <c r="B14" s="49" t="s">
        <v>362</v>
      </c>
      <c r="C14" s="49" t="s">
        <v>358</v>
      </c>
      <c r="D14" s="79">
        <v>6</v>
      </c>
      <c r="E14" s="79">
        <v>1</v>
      </c>
      <c r="F14" s="1501"/>
      <c r="G14" s="1387"/>
      <c r="H14" s="239">
        <v>5000000</v>
      </c>
      <c r="I14" s="239"/>
      <c r="J14" s="78"/>
      <c r="K14" s="1495"/>
      <c r="L14" s="1497"/>
      <c r="M14" s="1495"/>
      <c r="N14" s="1495"/>
      <c r="O14" s="1504"/>
    </row>
    <row r="15" spans="1:74" s="50" customFormat="1" ht="120">
      <c r="A15" s="149" t="s">
        <v>564</v>
      </c>
      <c r="B15" s="49" t="s">
        <v>565</v>
      </c>
      <c r="C15" s="49" t="s">
        <v>566</v>
      </c>
      <c r="D15" s="79">
        <v>5</v>
      </c>
      <c r="E15" s="79">
        <v>5</v>
      </c>
      <c r="F15" s="1501"/>
      <c r="G15" s="1387"/>
      <c r="H15" s="239">
        <v>40000000</v>
      </c>
      <c r="I15" s="239"/>
      <c r="J15" s="78"/>
      <c r="K15" s="1495"/>
      <c r="L15" s="1497"/>
      <c r="M15" s="1495"/>
      <c r="N15" s="1495"/>
      <c r="O15" s="1504"/>
    </row>
    <row r="16" spans="1:74" s="50" customFormat="1" ht="77.25" thickBot="1">
      <c r="A16" s="150" t="s">
        <v>567</v>
      </c>
      <c r="B16" s="62" t="s">
        <v>568</v>
      </c>
      <c r="C16" s="62" t="s">
        <v>569</v>
      </c>
      <c r="D16" s="233">
        <v>1</v>
      </c>
      <c r="E16" s="233">
        <v>1</v>
      </c>
      <c r="F16" s="234">
        <v>730000000</v>
      </c>
      <c r="G16" s="237" t="s">
        <v>1139</v>
      </c>
      <c r="H16" s="240">
        <v>730000000</v>
      </c>
      <c r="I16" s="240"/>
      <c r="J16" s="81" t="s">
        <v>570</v>
      </c>
      <c r="K16" s="80">
        <f>I16+H16</f>
        <v>730000000</v>
      </c>
      <c r="L16" s="235">
        <v>40940</v>
      </c>
      <c r="M16" s="80" t="s">
        <v>560</v>
      </c>
      <c r="N16" s="80" t="s">
        <v>571</v>
      </c>
      <c r="O16" s="236"/>
    </row>
    <row r="17" spans="1:15" s="89" customFormat="1" ht="13.5" thickBot="1">
      <c r="A17" s="1491" t="s">
        <v>111</v>
      </c>
      <c r="B17" s="1492"/>
      <c r="C17" s="1492"/>
      <c r="D17" s="1492"/>
      <c r="E17" s="1492"/>
      <c r="F17" s="1492"/>
      <c r="G17" s="1493"/>
      <c r="H17" s="241">
        <f>SUM(H9:H16)</f>
        <v>1448880000</v>
      </c>
      <c r="I17" s="241">
        <f>SUM(I9:I16)</f>
        <v>500000000</v>
      </c>
      <c r="J17" s="241">
        <f>SUM(J9:J16)</f>
        <v>0</v>
      </c>
      <c r="K17" s="241">
        <f>SUM(K9:K16)</f>
        <v>1948880000</v>
      </c>
      <c r="L17" s="241"/>
      <c r="M17" s="242"/>
      <c r="N17" s="242"/>
      <c r="O17" s="242"/>
    </row>
  </sheetData>
  <mergeCells count="31">
    <mergeCell ref="L6:M7"/>
    <mergeCell ref="N6:N8"/>
    <mergeCell ref="A3:C3"/>
    <mergeCell ref="A4:C4"/>
    <mergeCell ref="E6:E8"/>
    <mergeCell ref="F6:F8"/>
    <mergeCell ref="O9:O15"/>
    <mergeCell ref="H1:O1"/>
    <mergeCell ref="A2:C2"/>
    <mergeCell ref="A6:A8"/>
    <mergeCell ref="B6:B8"/>
    <mergeCell ref="A1:C1"/>
    <mergeCell ref="C6:C8"/>
    <mergeCell ref="D6:D8"/>
    <mergeCell ref="O6:O8"/>
    <mergeCell ref="H7:H8"/>
    <mergeCell ref="N9:N15"/>
    <mergeCell ref="I7:J7"/>
    <mergeCell ref="K7:K8"/>
    <mergeCell ref="G6:G8"/>
    <mergeCell ref="H6:K6"/>
    <mergeCell ref="H2:O3"/>
    <mergeCell ref="A17:G17"/>
    <mergeCell ref="G9:G15"/>
    <mergeCell ref="K9:K15"/>
    <mergeCell ref="L9:L15"/>
    <mergeCell ref="M9:M15"/>
    <mergeCell ref="A9:A10"/>
    <mergeCell ref="F9:F15"/>
    <mergeCell ref="A11:A14"/>
    <mergeCell ref="B11:B12"/>
  </mergeCells>
  <phoneticPr fontId="3" type="noConversion"/>
  <printOptions horizontalCentered="1"/>
  <pageMargins left="0.15748031496062992" right="0.19685039370078741" top="0.46" bottom="0.24" header="0" footer="0"/>
  <pageSetup scale="65" fitToHeight="2" orientation="landscape" r:id="rId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rgb="FFC00000"/>
  </sheetPr>
  <dimension ref="A1:BX19"/>
  <sheetViews>
    <sheetView topLeftCell="B14" zoomScale="98" zoomScaleNormal="98" workbookViewId="0">
      <selection activeCell="B5" sqref="B5"/>
    </sheetView>
  </sheetViews>
  <sheetFormatPr baseColWidth="10" defaultRowHeight="12"/>
  <cols>
    <col min="1" max="1" width="16.7109375" style="18" customWidth="1"/>
    <col min="2" max="2" width="18.140625" style="18" customWidth="1"/>
    <col min="3" max="3" width="16.28515625" style="18" customWidth="1"/>
    <col min="4" max="4" width="13.42578125" style="18" customWidth="1"/>
    <col min="5" max="5" width="15.42578125" style="18" customWidth="1"/>
    <col min="6" max="6" width="17.140625" style="18" customWidth="1"/>
    <col min="7" max="7" width="39.42578125" style="18" customWidth="1"/>
    <col min="8" max="8" width="11.85546875" style="18" hidden="1" customWidth="1"/>
    <col min="9" max="9" width="17.7109375" style="18" customWidth="1"/>
    <col min="10" max="10" width="12.7109375" style="18" customWidth="1"/>
    <col min="11" max="11" width="19.28515625" style="18" customWidth="1"/>
    <col min="12" max="12" width="23.7109375" style="18" customWidth="1"/>
    <col min="13" max="13" width="19.140625" style="18" customWidth="1"/>
    <col min="14" max="15" width="13" style="18" customWidth="1"/>
    <col min="16" max="16" width="18.28515625" style="18" customWidth="1"/>
    <col min="17" max="17" width="32.5703125" style="18" customWidth="1"/>
    <col min="18" max="18" width="1.140625" style="18" customWidth="1"/>
    <col min="19" max="16384" width="11.42578125" style="18"/>
  </cols>
  <sheetData>
    <row r="1" spans="1:76" ht="13.5" customHeight="1" thickBot="1">
      <c r="A1" s="1529" t="s">
        <v>474</v>
      </c>
      <c r="B1" s="1530"/>
      <c r="C1" s="1530"/>
      <c r="D1" s="1530"/>
      <c r="E1" s="1530"/>
      <c r="F1" s="1531"/>
      <c r="G1" s="69"/>
      <c r="H1" s="69"/>
      <c r="I1" s="1532" t="s">
        <v>112</v>
      </c>
      <c r="J1" s="1533"/>
      <c r="K1" s="1533"/>
      <c r="L1" s="1533"/>
      <c r="M1" s="1533"/>
      <c r="N1" s="1533"/>
      <c r="O1" s="1533"/>
      <c r="P1" s="1533"/>
      <c r="Q1" s="128"/>
    </row>
    <row r="2" spans="1:76" ht="12.75" customHeight="1">
      <c r="A2" s="1538" t="s">
        <v>58</v>
      </c>
      <c r="B2" s="1539"/>
      <c r="C2" s="1539"/>
      <c r="D2" s="1539"/>
      <c r="E2" s="1539"/>
      <c r="F2" s="1540"/>
      <c r="G2" s="69"/>
      <c r="H2" s="69"/>
      <c r="I2" s="915" t="s">
        <v>416</v>
      </c>
      <c r="J2" s="916"/>
      <c r="K2" s="916"/>
      <c r="L2" s="916"/>
      <c r="M2" s="916"/>
      <c r="N2" s="916"/>
      <c r="O2" s="916"/>
      <c r="P2" s="917"/>
      <c r="Q2" s="128"/>
    </row>
    <row r="3" spans="1:76" ht="15.75" thickBot="1">
      <c r="A3" s="1541" t="s">
        <v>59</v>
      </c>
      <c r="B3" s="1542"/>
      <c r="C3" s="1542"/>
      <c r="D3" s="1542"/>
      <c r="E3" s="1542"/>
      <c r="F3" s="1543"/>
      <c r="G3" s="69"/>
      <c r="H3" s="69"/>
      <c r="I3" s="918"/>
      <c r="J3" s="919"/>
      <c r="K3" s="919"/>
      <c r="L3" s="919"/>
      <c r="M3" s="919"/>
      <c r="N3" s="919"/>
      <c r="O3" s="919"/>
      <c r="P3" s="920"/>
      <c r="Q3" s="128"/>
    </row>
    <row r="4" spans="1:76" s="21" customFormat="1" ht="15">
      <c r="A4" s="1544" t="s">
        <v>9</v>
      </c>
      <c r="B4" s="1545"/>
      <c r="C4" s="1545"/>
      <c r="D4" s="1545"/>
      <c r="E4" s="1545"/>
      <c r="F4" s="1546"/>
      <c r="G4" s="129"/>
      <c r="H4" s="129"/>
      <c r="I4" s="130"/>
      <c r="J4" s="130"/>
      <c r="K4" s="128"/>
      <c r="L4" s="128"/>
      <c r="M4" s="128"/>
      <c r="N4" s="69"/>
      <c r="O4" s="69"/>
      <c r="P4" s="69"/>
      <c r="Q4" s="12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row>
    <row r="5" spans="1:76" s="21" customFormat="1" ht="15.75" thickBot="1">
      <c r="A5" s="131"/>
      <c r="B5" s="132"/>
      <c r="C5" s="132"/>
      <c r="D5" s="132"/>
      <c r="E5" s="132"/>
      <c r="F5" s="132"/>
      <c r="G5" s="128"/>
      <c r="H5" s="128"/>
      <c r="I5" s="128"/>
      <c r="J5" s="128"/>
      <c r="K5" s="128"/>
      <c r="L5" s="128"/>
      <c r="M5" s="128"/>
      <c r="N5" s="128"/>
      <c r="O5" s="128"/>
      <c r="P5" s="128"/>
      <c r="Q5" s="12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row>
    <row r="6" spans="1:76" s="21" customFormat="1" ht="12" customHeight="1">
      <c r="A6" s="1277" t="s">
        <v>462</v>
      </c>
      <c r="B6" s="984" t="s">
        <v>475</v>
      </c>
      <c r="C6" s="984" t="s">
        <v>414</v>
      </c>
      <c r="D6" s="984" t="s">
        <v>476</v>
      </c>
      <c r="E6" s="984" t="s">
        <v>79</v>
      </c>
      <c r="F6" s="1535" t="s">
        <v>460</v>
      </c>
      <c r="G6" s="1285" t="s">
        <v>17</v>
      </c>
      <c r="H6" s="632" t="s">
        <v>984</v>
      </c>
      <c r="I6" s="1289" t="s">
        <v>983</v>
      </c>
      <c r="J6" s="1289"/>
      <c r="K6" s="1289"/>
      <c r="L6" s="1289"/>
      <c r="M6" s="1289"/>
      <c r="N6" s="1289" t="s">
        <v>985</v>
      </c>
      <c r="O6" s="1289"/>
      <c r="P6" s="984" t="s">
        <v>19</v>
      </c>
      <c r="Q6" s="1522" t="s">
        <v>16</v>
      </c>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row>
    <row r="7" spans="1:76" s="41" customFormat="1" ht="12" customHeight="1">
      <c r="A7" s="1278"/>
      <c r="B7" s="985"/>
      <c r="C7" s="985"/>
      <c r="D7" s="985"/>
      <c r="E7" s="985"/>
      <c r="F7" s="1536"/>
      <c r="G7" s="987"/>
      <c r="H7" s="631"/>
      <c r="I7" s="987" t="s">
        <v>20</v>
      </c>
      <c r="J7" s="987" t="s">
        <v>477</v>
      </c>
      <c r="K7" s="987" t="s">
        <v>456</v>
      </c>
      <c r="L7" s="987"/>
      <c r="M7" s="1290" t="s">
        <v>21</v>
      </c>
      <c r="N7" s="1290" t="s">
        <v>24</v>
      </c>
      <c r="O7" s="1290" t="s">
        <v>25</v>
      </c>
      <c r="P7" s="985"/>
      <c r="Q7" s="1523"/>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row>
    <row r="8" spans="1:76" s="41" customFormat="1" ht="12.75" customHeight="1" thickBot="1">
      <c r="A8" s="1547"/>
      <c r="B8" s="1231"/>
      <c r="C8" s="1231"/>
      <c r="D8" s="1231"/>
      <c r="E8" s="1231"/>
      <c r="F8" s="1537"/>
      <c r="G8" s="1260"/>
      <c r="H8" s="638"/>
      <c r="I8" s="1260"/>
      <c r="J8" s="1260"/>
      <c r="K8" s="571" t="s">
        <v>22</v>
      </c>
      <c r="L8" s="571" t="s">
        <v>23</v>
      </c>
      <c r="M8" s="1528"/>
      <c r="N8" s="1528"/>
      <c r="O8" s="1528"/>
      <c r="P8" s="1231"/>
      <c r="Q8" s="1524"/>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row>
    <row r="9" spans="1:76" s="92" customFormat="1" ht="57" customHeight="1">
      <c r="A9" s="1525" t="s">
        <v>404</v>
      </c>
      <c r="B9" s="1534" t="s">
        <v>413</v>
      </c>
      <c r="C9" s="633" t="s">
        <v>410</v>
      </c>
      <c r="D9" s="634">
        <v>312</v>
      </c>
      <c r="E9" s="634">
        <v>40</v>
      </c>
      <c r="F9" s="1519">
        <v>2520300000</v>
      </c>
      <c r="G9" s="633" t="s">
        <v>977</v>
      </c>
      <c r="H9" s="635">
        <v>3500000</v>
      </c>
      <c r="I9" s="626">
        <f>H9*E9</f>
        <v>140000000</v>
      </c>
      <c r="J9" s="626">
        <v>1500000</v>
      </c>
      <c r="K9" s="626">
        <f>J9*E9</f>
        <v>60000000</v>
      </c>
      <c r="L9" s="627" t="s">
        <v>478</v>
      </c>
      <c r="M9" s="626">
        <f t="shared" ref="M9:M15" si="0">I9+K9</f>
        <v>200000000</v>
      </c>
      <c r="N9" s="636">
        <v>40954</v>
      </c>
      <c r="O9" s="636">
        <v>41273</v>
      </c>
      <c r="P9" s="635" t="s">
        <v>479</v>
      </c>
      <c r="Q9" s="637"/>
    </row>
    <row r="10" spans="1:76" s="92" customFormat="1" ht="157.5">
      <c r="A10" s="1056"/>
      <c r="B10" s="1527"/>
      <c r="C10" s="588" t="s">
        <v>407</v>
      </c>
      <c r="D10" s="574">
        <v>90</v>
      </c>
      <c r="E10" s="574">
        <f>100+10+560</f>
        <v>670</v>
      </c>
      <c r="F10" s="1520"/>
      <c r="G10" s="588" t="s">
        <v>978</v>
      </c>
      <c r="H10" s="589">
        <v>6000000</v>
      </c>
      <c r="I10" s="572">
        <f>1480000000-27500088</f>
        <v>1452499912</v>
      </c>
      <c r="J10" s="572">
        <v>16000000</v>
      </c>
      <c r="K10" s="572">
        <v>18960000000</v>
      </c>
      <c r="L10" s="590" t="s">
        <v>480</v>
      </c>
      <c r="M10" s="572">
        <f t="shared" si="0"/>
        <v>20412499912</v>
      </c>
      <c r="N10" s="591">
        <v>41061</v>
      </c>
      <c r="O10" s="591">
        <f>O9</f>
        <v>41273</v>
      </c>
      <c r="P10" s="589" t="s">
        <v>479</v>
      </c>
      <c r="Q10" s="592" t="s">
        <v>481</v>
      </c>
    </row>
    <row r="11" spans="1:76" s="92" customFormat="1" ht="57">
      <c r="A11" s="1056"/>
      <c r="B11" s="1527" t="s">
        <v>412</v>
      </c>
      <c r="C11" s="588" t="s">
        <v>405</v>
      </c>
      <c r="D11" s="574">
        <v>2</v>
      </c>
      <c r="E11" s="574">
        <v>35</v>
      </c>
      <c r="F11" s="1520"/>
      <c r="G11" s="588" t="s">
        <v>979</v>
      </c>
      <c r="H11" s="589">
        <v>3500000</v>
      </c>
      <c r="I11" s="572">
        <v>122500000</v>
      </c>
      <c r="J11" s="572"/>
      <c r="K11" s="572"/>
      <c r="L11" s="590"/>
      <c r="M11" s="572">
        <f t="shared" si="0"/>
        <v>122500000</v>
      </c>
      <c r="N11" s="591">
        <f>N9</f>
        <v>40954</v>
      </c>
      <c r="O11" s="591">
        <f>O9</f>
        <v>41273</v>
      </c>
      <c r="P11" s="589" t="s">
        <v>479</v>
      </c>
      <c r="Q11" s="593" t="s">
        <v>489</v>
      </c>
    </row>
    <row r="12" spans="1:76" s="92" customFormat="1" ht="57">
      <c r="A12" s="1056"/>
      <c r="B12" s="1527"/>
      <c r="C12" s="588" t="s">
        <v>406</v>
      </c>
      <c r="D12" s="574">
        <v>1</v>
      </c>
      <c r="E12" s="574">
        <v>25</v>
      </c>
      <c r="F12" s="1520"/>
      <c r="G12" s="588" t="s">
        <v>980</v>
      </c>
      <c r="H12" s="589">
        <v>14000000</v>
      </c>
      <c r="I12" s="572">
        <v>425000000</v>
      </c>
      <c r="J12" s="572">
        <v>10000000</v>
      </c>
      <c r="K12" s="572">
        <f>E12*J12</f>
        <v>250000000</v>
      </c>
      <c r="L12" s="590" t="s">
        <v>482</v>
      </c>
      <c r="M12" s="572">
        <f t="shared" si="0"/>
        <v>675000000</v>
      </c>
      <c r="N12" s="591">
        <f t="shared" ref="N12:O15" si="1">N11</f>
        <v>40954</v>
      </c>
      <c r="O12" s="591">
        <f t="shared" si="1"/>
        <v>41273</v>
      </c>
      <c r="P12" s="589" t="s">
        <v>479</v>
      </c>
      <c r="Q12" s="594"/>
    </row>
    <row r="13" spans="1:76" s="92" customFormat="1" ht="42.75">
      <c r="A13" s="1056"/>
      <c r="B13" s="1527" t="s">
        <v>411</v>
      </c>
      <c r="C13" s="1527" t="s">
        <v>483</v>
      </c>
      <c r="D13" s="595">
        <v>0</v>
      </c>
      <c r="E13" s="574">
        <v>10</v>
      </c>
      <c r="F13" s="1520"/>
      <c r="G13" s="588" t="s">
        <v>981</v>
      </c>
      <c r="H13" s="589">
        <v>3500000</v>
      </c>
      <c r="I13" s="572">
        <v>35000000</v>
      </c>
      <c r="J13" s="572"/>
      <c r="K13" s="572"/>
      <c r="L13" s="590"/>
      <c r="M13" s="572">
        <f t="shared" si="0"/>
        <v>35000000</v>
      </c>
      <c r="N13" s="591">
        <f t="shared" si="1"/>
        <v>40954</v>
      </c>
      <c r="O13" s="591">
        <f t="shared" si="1"/>
        <v>41273</v>
      </c>
      <c r="P13" s="589" t="s">
        <v>479</v>
      </c>
      <c r="Q13" s="594"/>
    </row>
    <row r="14" spans="1:76" s="92" customFormat="1" ht="85.5">
      <c r="A14" s="1056"/>
      <c r="B14" s="1527"/>
      <c r="C14" s="1527"/>
      <c r="D14" s="574">
        <v>3</v>
      </c>
      <c r="E14" s="574">
        <v>24</v>
      </c>
      <c r="F14" s="1520"/>
      <c r="G14" s="588" t="s">
        <v>982</v>
      </c>
      <c r="H14" s="589">
        <v>32000000</v>
      </c>
      <c r="I14" s="572">
        <v>96000000</v>
      </c>
      <c r="J14" s="572"/>
      <c r="K14" s="572">
        <v>672000000</v>
      </c>
      <c r="L14" s="590" t="s">
        <v>484</v>
      </c>
      <c r="M14" s="572">
        <f t="shared" si="0"/>
        <v>768000000</v>
      </c>
      <c r="N14" s="591">
        <f t="shared" si="1"/>
        <v>40954</v>
      </c>
      <c r="O14" s="591">
        <f t="shared" si="1"/>
        <v>41273</v>
      </c>
      <c r="P14" s="589" t="s">
        <v>479</v>
      </c>
      <c r="Q14" s="594"/>
    </row>
    <row r="15" spans="1:76" s="92" customFormat="1" ht="57">
      <c r="A15" s="1056"/>
      <c r="B15" s="588" t="s">
        <v>408</v>
      </c>
      <c r="C15" s="588" t="s">
        <v>409</v>
      </c>
      <c r="D15" s="596">
        <v>0.06</v>
      </c>
      <c r="E15" s="597">
        <v>0.36966666599999998</v>
      </c>
      <c r="F15" s="1520"/>
      <c r="G15" s="588" t="s">
        <v>488</v>
      </c>
      <c r="H15" s="589">
        <v>60000</v>
      </c>
      <c r="I15" s="572">
        <v>221799999.59999999</v>
      </c>
      <c r="J15" s="572"/>
      <c r="K15" s="572"/>
      <c r="L15" s="588"/>
      <c r="M15" s="572">
        <f t="shared" si="0"/>
        <v>221799999.59999999</v>
      </c>
      <c r="N15" s="591">
        <f t="shared" si="1"/>
        <v>40954</v>
      </c>
      <c r="O15" s="591">
        <f t="shared" si="1"/>
        <v>41273</v>
      </c>
      <c r="P15" s="589" t="s">
        <v>479</v>
      </c>
      <c r="Q15" s="594"/>
    </row>
    <row r="16" spans="1:76" s="92" customFormat="1" ht="57.75" thickBot="1">
      <c r="A16" s="1526"/>
      <c r="B16" s="598" t="s">
        <v>485</v>
      </c>
      <c r="C16" s="598" t="s">
        <v>486</v>
      </c>
      <c r="D16" s="599">
        <f>SUM(D9:D14)</f>
        <v>408</v>
      </c>
      <c r="E16" s="599">
        <f>SUM(E9:E14)</f>
        <v>804</v>
      </c>
      <c r="F16" s="1521"/>
      <c r="G16" s="598" t="s">
        <v>487</v>
      </c>
      <c r="H16" s="600"/>
      <c r="I16" s="601">
        <v>614727000</v>
      </c>
      <c r="J16" s="601"/>
      <c r="K16" s="601"/>
      <c r="L16" s="598"/>
      <c r="M16" s="601">
        <f>I16</f>
        <v>614727000</v>
      </c>
      <c r="N16" s="602">
        <v>40909</v>
      </c>
      <c r="O16" s="602">
        <v>41274</v>
      </c>
      <c r="P16" s="600" t="s">
        <v>479</v>
      </c>
      <c r="Q16" s="603"/>
    </row>
    <row r="17" spans="1:17" s="26" customFormat="1" ht="15.75" thickBot="1">
      <c r="A17" s="1514" t="s">
        <v>0</v>
      </c>
      <c r="B17" s="1515"/>
      <c r="C17" s="1515"/>
      <c r="D17" s="1515"/>
      <c r="E17" s="1515"/>
      <c r="F17" s="1515"/>
      <c r="G17" s="1515"/>
      <c r="H17" s="628"/>
      <c r="I17" s="629">
        <f>SUM(I9:J16)</f>
        <v>3135026911.5999999</v>
      </c>
      <c r="J17" s="630"/>
      <c r="K17" s="629">
        <f>SUM(K9:K16)</f>
        <v>19942000000</v>
      </c>
      <c r="L17" s="629"/>
      <c r="M17" s="629">
        <f>SUM(M9:M16)</f>
        <v>23049526911.599998</v>
      </c>
      <c r="N17" s="1516"/>
      <c r="O17" s="1517"/>
      <c r="P17" s="1517"/>
      <c r="Q17" s="1518"/>
    </row>
    <row r="19" spans="1:17">
      <c r="I19" s="121"/>
    </row>
  </sheetData>
  <mergeCells count="31">
    <mergeCell ref="A1:F1"/>
    <mergeCell ref="I1:P1"/>
    <mergeCell ref="B9:B10"/>
    <mergeCell ref="B11:B12"/>
    <mergeCell ref="C6:C8"/>
    <mergeCell ref="D6:D8"/>
    <mergeCell ref="F6:F8"/>
    <mergeCell ref="E6:E8"/>
    <mergeCell ref="A2:F2"/>
    <mergeCell ref="I2:P3"/>
    <mergeCell ref="A3:F3"/>
    <mergeCell ref="A4:F4"/>
    <mergeCell ref="P6:P8"/>
    <mergeCell ref="G6:G8"/>
    <mergeCell ref="A6:A8"/>
    <mergeCell ref="B6:B8"/>
    <mergeCell ref="A17:G17"/>
    <mergeCell ref="N17:Q17"/>
    <mergeCell ref="F9:F16"/>
    <mergeCell ref="Q6:Q8"/>
    <mergeCell ref="K7:L7"/>
    <mergeCell ref="A9:A16"/>
    <mergeCell ref="B13:B14"/>
    <mergeCell ref="C13:C14"/>
    <mergeCell ref="M7:M8"/>
    <mergeCell ref="I6:M6"/>
    <mergeCell ref="I7:I8"/>
    <mergeCell ref="J7:J8"/>
    <mergeCell ref="N7:N8"/>
    <mergeCell ref="O7:O8"/>
    <mergeCell ref="N6:O6"/>
  </mergeCells>
  <phoneticPr fontId="3" type="noConversion"/>
  <printOptions horizontalCentered="1"/>
  <pageMargins left="0.15748031496062992" right="0.15748031496062992" top="0.67" bottom="0.23622047244094491" header="0" footer="0"/>
  <pageSetup scale="63" fitToHeight="2" orientation="landscape" r:id="rId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rgb="FFC00000"/>
  </sheetPr>
  <dimension ref="A1:O43"/>
  <sheetViews>
    <sheetView topLeftCell="C33" zoomScale="106" zoomScaleNormal="106" zoomScaleSheetLayoutView="75" workbookViewId="0">
      <selection activeCell="G43" sqref="G43"/>
    </sheetView>
  </sheetViews>
  <sheetFormatPr baseColWidth="10" defaultRowHeight="12.75"/>
  <cols>
    <col min="1" max="1" width="18.140625" style="17" customWidth="1"/>
    <col min="2" max="2" width="36" style="17" customWidth="1"/>
    <col min="3" max="3" width="32.85546875" style="15" customWidth="1"/>
    <col min="4" max="4" width="13.85546875" style="15" customWidth="1"/>
    <col min="5" max="5" width="16.7109375" style="15" customWidth="1"/>
    <col min="6" max="6" width="17.7109375" style="15" customWidth="1"/>
    <col min="7" max="7" width="24" style="15" customWidth="1"/>
    <col min="8" max="8" width="18.5703125" style="15" customWidth="1"/>
    <col min="9" max="9" width="12" style="15" customWidth="1"/>
    <col min="10" max="10" width="11.42578125" style="15"/>
    <col min="11" max="11" width="18.28515625" style="15" customWidth="1"/>
    <col min="12" max="12" width="13.5703125" style="15" customWidth="1"/>
    <col min="13" max="13" width="12.28515625" style="15" bestFit="1" customWidth="1"/>
    <col min="14" max="14" width="20.140625" style="15" customWidth="1"/>
    <col min="15" max="15" width="18.28515625" style="15" customWidth="1"/>
    <col min="16" max="16384" width="11.42578125" style="15"/>
  </cols>
  <sheetData>
    <row r="1" spans="1:15" ht="13.5" thickBot="1">
      <c r="A1" s="989" t="s">
        <v>57</v>
      </c>
      <c r="B1" s="990"/>
      <c r="C1" s="991"/>
      <c r="H1" s="1266" t="s">
        <v>112</v>
      </c>
      <c r="I1" s="1267"/>
      <c r="J1" s="1267"/>
      <c r="K1" s="1267"/>
      <c r="L1" s="1267"/>
      <c r="M1" s="1267"/>
      <c r="N1" s="1267"/>
    </row>
    <row r="2" spans="1:15" ht="27.75" customHeight="1">
      <c r="A2" s="994" t="s">
        <v>58</v>
      </c>
      <c r="B2" s="995"/>
      <c r="C2" s="996"/>
      <c r="H2" s="997" t="s">
        <v>572</v>
      </c>
      <c r="I2" s="998"/>
      <c r="J2" s="998"/>
      <c r="K2" s="998"/>
      <c r="L2" s="998"/>
      <c r="M2" s="998"/>
      <c r="N2" s="999"/>
    </row>
    <row r="3" spans="1:15" ht="13.5" thickBot="1">
      <c r="A3" s="1274" t="s">
        <v>59</v>
      </c>
      <c r="B3" s="1275"/>
      <c r="C3" s="1276"/>
      <c r="H3" s="1000"/>
      <c r="I3" s="1001"/>
      <c r="J3" s="1001"/>
      <c r="K3" s="1001"/>
      <c r="L3" s="1001"/>
      <c r="M3" s="1001"/>
      <c r="N3" s="1002"/>
    </row>
    <row r="4" spans="1:15" ht="13.5" thickBot="1">
      <c r="A4" s="1263" t="s">
        <v>454</v>
      </c>
      <c r="B4" s="1264"/>
      <c r="C4" s="1265"/>
      <c r="D4" s="53"/>
      <c r="E4" s="53"/>
      <c r="F4" s="53"/>
      <c r="G4" s="53"/>
      <c r="H4" s="85"/>
      <c r="I4" s="86"/>
      <c r="J4" s="86"/>
      <c r="K4" s="86"/>
    </row>
    <row r="6" spans="1:15" ht="13.5" thickBot="1"/>
    <row r="7" spans="1:15" ht="12.75" customHeight="1">
      <c r="A7" s="1277" t="s">
        <v>462</v>
      </c>
      <c r="B7" s="984" t="s">
        <v>461</v>
      </c>
      <c r="C7" s="984" t="s">
        <v>414</v>
      </c>
      <c r="D7" s="984" t="s">
        <v>78</v>
      </c>
      <c r="E7" s="984" t="s">
        <v>79</v>
      </c>
      <c r="F7" s="984" t="s">
        <v>460</v>
      </c>
      <c r="G7" s="1285" t="s">
        <v>17</v>
      </c>
      <c r="H7" s="1285" t="s">
        <v>457</v>
      </c>
      <c r="I7" s="1285"/>
      <c r="J7" s="1285"/>
      <c r="K7" s="1285"/>
      <c r="L7" s="1292" t="s">
        <v>18</v>
      </c>
      <c r="M7" s="1293"/>
      <c r="N7" s="1289" t="s">
        <v>19</v>
      </c>
      <c r="O7" s="1281" t="s">
        <v>16</v>
      </c>
    </row>
    <row r="8" spans="1:15" ht="12.75" customHeight="1">
      <c r="A8" s="1278"/>
      <c r="B8" s="985"/>
      <c r="C8" s="985"/>
      <c r="D8" s="985"/>
      <c r="E8" s="985"/>
      <c r="F8" s="985"/>
      <c r="G8" s="987"/>
      <c r="H8" s="987" t="s">
        <v>20</v>
      </c>
      <c r="I8" s="987" t="s">
        <v>456</v>
      </c>
      <c r="J8" s="987"/>
      <c r="K8" s="987" t="s">
        <v>21</v>
      </c>
      <c r="L8" s="1294"/>
      <c r="M8" s="1295"/>
      <c r="N8" s="1290"/>
      <c r="O8" s="1282"/>
    </row>
    <row r="9" spans="1:15" ht="24.75" thickBot="1">
      <c r="A9" s="1279"/>
      <c r="B9" s="986"/>
      <c r="C9" s="986"/>
      <c r="D9" s="986"/>
      <c r="E9" s="986"/>
      <c r="F9" s="986"/>
      <c r="G9" s="988"/>
      <c r="H9" s="988"/>
      <c r="I9" s="146" t="s">
        <v>22</v>
      </c>
      <c r="J9" s="146" t="s">
        <v>23</v>
      </c>
      <c r="K9" s="988"/>
      <c r="L9" s="146" t="s">
        <v>24</v>
      </c>
      <c r="M9" s="146" t="s">
        <v>25</v>
      </c>
      <c r="N9" s="1291"/>
      <c r="O9" s="1283"/>
    </row>
    <row r="10" spans="1:15" ht="78.75" customHeight="1">
      <c r="A10" s="1600" t="s">
        <v>419</v>
      </c>
      <c r="B10" s="243" t="s">
        <v>435</v>
      </c>
      <c r="C10" s="243" t="s">
        <v>420</v>
      </c>
      <c r="D10" s="244">
        <v>400</v>
      </c>
      <c r="E10" s="245">
        <v>400</v>
      </c>
      <c r="F10" s="1602">
        <f>H10+H11+H12+H13+H14+H15+H16+H17+H18</f>
        <v>400080689</v>
      </c>
      <c r="G10" s="840" t="s">
        <v>1141</v>
      </c>
      <c r="H10" s="246">
        <v>100000000</v>
      </c>
      <c r="I10" s="247"/>
      <c r="J10" s="248"/>
      <c r="K10" s="246">
        <f t="shared" ref="K10:K18" si="0">I10+H10</f>
        <v>100000000</v>
      </c>
      <c r="L10" s="249">
        <v>40940</v>
      </c>
      <c r="M10" s="249">
        <v>41274</v>
      </c>
      <c r="N10" s="250" t="s">
        <v>573</v>
      </c>
      <c r="O10" s="251"/>
    </row>
    <row r="11" spans="1:15" ht="88.5" customHeight="1">
      <c r="A11" s="1601"/>
      <c r="B11" s="252" t="s">
        <v>421</v>
      </c>
      <c r="C11" s="252" t="s">
        <v>422</v>
      </c>
      <c r="D11" s="253">
        <v>100</v>
      </c>
      <c r="E11" s="254">
        <v>100</v>
      </c>
      <c r="F11" s="1603"/>
      <c r="G11" s="820" t="s">
        <v>1142</v>
      </c>
      <c r="H11" s="255">
        <v>42999999</v>
      </c>
      <c r="I11" s="253"/>
      <c r="J11" s="253"/>
      <c r="K11" s="255">
        <f t="shared" si="0"/>
        <v>42999999</v>
      </c>
      <c r="L11" s="256">
        <v>40940</v>
      </c>
      <c r="M11" s="256">
        <v>41274</v>
      </c>
      <c r="N11" s="257" t="s">
        <v>573</v>
      </c>
      <c r="O11" s="258"/>
    </row>
    <row r="12" spans="1:15" ht="51">
      <c r="A12" s="1601"/>
      <c r="B12" s="259" t="s">
        <v>423</v>
      </c>
      <c r="C12" s="252" t="s">
        <v>424</v>
      </c>
      <c r="D12" s="260">
        <v>1</v>
      </c>
      <c r="E12" s="261">
        <v>1</v>
      </c>
      <c r="F12" s="1603"/>
      <c r="G12" s="820" t="s">
        <v>1143</v>
      </c>
      <c r="H12" s="255">
        <v>87101000</v>
      </c>
      <c r="I12" s="262"/>
      <c r="J12" s="262"/>
      <c r="K12" s="255">
        <f t="shared" si="0"/>
        <v>87101000</v>
      </c>
      <c r="L12" s="256">
        <v>40940</v>
      </c>
      <c r="M12" s="256">
        <v>41274</v>
      </c>
      <c r="N12" s="257" t="s">
        <v>573</v>
      </c>
      <c r="O12" s="258"/>
    </row>
    <row r="13" spans="1:15" ht="75.75" customHeight="1">
      <c r="A13" s="1601"/>
      <c r="B13" s="252" t="s">
        <v>425</v>
      </c>
      <c r="C13" s="252" t="s">
        <v>426</v>
      </c>
      <c r="D13" s="253">
        <v>230</v>
      </c>
      <c r="E13" s="255">
        <v>230</v>
      </c>
      <c r="F13" s="1603"/>
      <c r="G13" s="252" t="s">
        <v>574</v>
      </c>
      <c r="H13" s="255">
        <v>30000000</v>
      </c>
      <c r="I13" s="253"/>
      <c r="J13" s="253"/>
      <c r="K13" s="255">
        <f t="shared" si="0"/>
        <v>30000000</v>
      </c>
      <c r="L13" s="256">
        <v>40940</v>
      </c>
      <c r="M13" s="256">
        <v>41274</v>
      </c>
      <c r="N13" s="257" t="s">
        <v>573</v>
      </c>
      <c r="O13" s="258"/>
    </row>
    <row r="14" spans="1:15" ht="61.5" customHeight="1">
      <c r="A14" s="1601"/>
      <c r="B14" s="252" t="s">
        <v>428</v>
      </c>
      <c r="C14" s="252" t="s">
        <v>427</v>
      </c>
      <c r="D14" s="260">
        <v>1</v>
      </c>
      <c r="E14" s="260">
        <v>1</v>
      </c>
      <c r="F14" s="1603"/>
      <c r="G14" s="820" t="s">
        <v>1144</v>
      </c>
      <c r="H14" s="255">
        <v>39979690</v>
      </c>
      <c r="I14" s="262"/>
      <c r="J14" s="253"/>
      <c r="K14" s="255">
        <f t="shared" si="0"/>
        <v>39979690</v>
      </c>
      <c r="L14" s="263">
        <v>40940</v>
      </c>
      <c r="M14" s="256">
        <v>41274</v>
      </c>
      <c r="N14" s="257" t="s">
        <v>573</v>
      </c>
      <c r="O14" s="258"/>
    </row>
    <row r="15" spans="1:15" ht="101.25" customHeight="1">
      <c r="A15" s="1601"/>
      <c r="B15" s="259" t="s">
        <v>437</v>
      </c>
      <c r="C15" s="252" t="s">
        <v>575</v>
      </c>
      <c r="D15" s="253">
        <v>180</v>
      </c>
      <c r="E15" s="264">
        <v>180</v>
      </c>
      <c r="F15" s="1603"/>
      <c r="G15" s="252" t="s">
        <v>576</v>
      </c>
      <c r="H15" s="255">
        <v>30000000</v>
      </c>
      <c r="I15" s="262"/>
      <c r="J15" s="253"/>
      <c r="K15" s="255">
        <f t="shared" si="0"/>
        <v>30000000</v>
      </c>
      <c r="L15" s="256">
        <v>40940</v>
      </c>
      <c r="M15" s="256">
        <v>41274</v>
      </c>
      <c r="N15" s="257" t="s">
        <v>573</v>
      </c>
      <c r="O15" s="258"/>
    </row>
    <row r="16" spans="1:15" ht="101.25" customHeight="1">
      <c r="A16" s="1601"/>
      <c r="B16" s="259" t="s">
        <v>995</v>
      </c>
      <c r="C16" s="252" t="s">
        <v>577</v>
      </c>
      <c r="D16" s="253">
        <v>7284</v>
      </c>
      <c r="E16" s="264">
        <v>7284</v>
      </c>
      <c r="F16" s="1603"/>
      <c r="G16" s="252" t="s">
        <v>578</v>
      </c>
      <c r="H16" s="255">
        <v>30000000</v>
      </c>
      <c r="I16" s="262"/>
      <c r="J16" s="253"/>
      <c r="K16" s="255">
        <f t="shared" si="0"/>
        <v>30000000</v>
      </c>
      <c r="L16" s="256">
        <v>40940</v>
      </c>
      <c r="M16" s="256">
        <v>41274</v>
      </c>
      <c r="N16" s="257" t="s">
        <v>573</v>
      </c>
      <c r="O16" s="258"/>
    </row>
    <row r="17" spans="1:15" ht="108.75" customHeight="1">
      <c r="A17" s="1601"/>
      <c r="B17" s="252" t="s">
        <v>579</v>
      </c>
      <c r="C17" s="252" t="s">
        <v>580</v>
      </c>
      <c r="D17" s="253">
        <v>100</v>
      </c>
      <c r="E17" s="265">
        <v>100</v>
      </c>
      <c r="F17" s="1603"/>
      <c r="G17" s="252" t="s">
        <v>581</v>
      </c>
      <c r="H17" s="255">
        <v>30000000</v>
      </c>
      <c r="I17" s="255"/>
      <c r="J17" s="253"/>
      <c r="K17" s="255">
        <f t="shared" si="0"/>
        <v>30000000</v>
      </c>
      <c r="L17" s="256">
        <v>40940</v>
      </c>
      <c r="M17" s="263">
        <v>41274</v>
      </c>
      <c r="N17" s="257" t="s">
        <v>573</v>
      </c>
      <c r="O17" s="258"/>
    </row>
    <row r="18" spans="1:15" ht="74.25" customHeight="1">
      <c r="A18" s="1601"/>
      <c r="B18" s="252" t="s">
        <v>582</v>
      </c>
      <c r="C18" s="252" t="s">
        <v>583</v>
      </c>
      <c r="D18" s="253">
        <v>100</v>
      </c>
      <c r="E18" s="265">
        <v>100</v>
      </c>
      <c r="F18" s="1603"/>
      <c r="G18" s="252" t="s">
        <v>584</v>
      </c>
      <c r="H18" s="255">
        <v>10000000</v>
      </c>
      <c r="I18" s="255"/>
      <c r="J18" s="253"/>
      <c r="K18" s="255">
        <f t="shared" si="0"/>
        <v>10000000</v>
      </c>
      <c r="L18" s="256" t="s">
        <v>585</v>
      </c>
      <c r="M18" s="263">
        <v>41274</v>
      </c>
      <c r="N18" s="257" t="s">
        <v>573</v>
      </c>
      <c r="O18" s="258"/>
    </row>
    <row r="19" spans="1:15" ht="110.25" customHeight="1">
      <c r="A19" s="1604" t="s">
        <v>429</v>
      </c>
      <c r="B19" s="252" t="s">
        <v>430</v>
      </c>
      <c r="C19" s="252" t="s">
        <v>431</v>
      </c>
      <c r="D19" s="255">
        <v>5100</v>
      </c>
      <c r="E19" s="265">
        <v>5100</v>
      </c>
      <c r="F19" s="1603">
        <v>300000000</v>
      </c>
      <c r="G19" s="1606" t="s">
        <v>586</v>
      </c>
      <c r="H19" s="255">
        <v>150000000</v>
      </c>
      <c r="I19" s="253"/>
      <c r="J19" s="253"/>
      <c r="K19" s="1611">
        <f>SUM(H19:H20)</f>
        <v>300000000</v>
      </c>
      <c r="L19" s="256">
        <v>40940</v>
      </c>
      <c r="M19" s="263">
        <v>41274</v>
      </c>
      <c r="N19" s="1609" t="s">
        <v>573</v>
      </c>
      <c r="O19" s="1607"/>
    </row>
    <row r="20" spans="1:15" ht="51" customHeight="1">
      <c r="A20" s="1604"/>
      <c r="B20" s="259" t="s">
        <v>587</v>
      </c>
      <c r="C20" s="252" t="s">
        <v>588</v>
      </c>
      <c r="D20" s="253">
        <v>300</v>
      </c>
      <c r="E20" s="265">
        <v>300</v>
      </c>
      <c r="F20" s="1603"/>
      <c r="G20" s="1606"/>
      <c r="H20" s="255">
        <v>150000000</v>
      </c>
      <c r="I20" s="253"/>
      <c r="J20" s="253"/>
      <c r="K20" s="1611"/>
      <c r="L20" s="266"/>
      <c r="M20" s="266"/>
      <c r="N20" s="1618"/>
      <c r="O20" s="1607"/>
    </row>
    <row r="21" spans="1:15" ht="69.75" customHeight="1">
      <c r="A21" s="1604"/>
      <c r="B21" s="259" t="s">
        <v>589</v>
      </c>
      <c r="C21" s="252" t="s">
        <v>590</v>
      </c>
      <c r="D21" s="253">
        <v>150</v>
      </c>
      <c r="E21" s="265">
        <v>150</v>
      </c>
      <c r="F21" s="1603">
        <v>1040000000</v>
      </c>
      <c r="G21" s="1606" t="s">
        <v>591</v>
      </c>
      <c r="H21" s="255">
        <v>312000000</v>
      </c>
      <c r="I21" s="255"/>
      <c r="J21" s="267" t="s">
        <v>592</v>
      </c>
      <c r="K21" s="1614">
        <f>SUM(H21:H22)</f>
        <v>1040000000</v>
      </c>
      <c r="L21" s="256">
        <v>40940</v>
      </c>
      <c r="M21" s="263">
        <v>41274</v>
      </c>
      <c r="N21" s="1609" t="s">
        <v>573</v>
      </c>
      <c r="O21" s="1607"/>
    </row>
    <row r="22" spans="1:15" ht="51" customHeight="1" thickBot="1">
      <c r="A22" s="1605"/>
      <c r="B22" s="268" t="s">
        <v>593</v>
      </c>
      <c r="C22" s="268" t="s">
        <v>594</v>
      </c>
      <c r="D22" s="269">
        <v>1</v>
      </c>
      <c r="E22" s="270">
        <v>1</v>
      </c>
      <c r="F22" s="1612"/>
      <c r="G22" s="1613"/>
      <c r="H22" s="271">
        <v>728000000</v>
      </c>
      <c r="I22" s="271"/>
      <c r="J22" s="272" t="s">
        <v>592</v>
      </c>
      <c r="K22" s="1615"/>
      <c r="L22" s="273">
        <v>40940</v>
      </c>
      <c r="M22" s="274">
        <v>41274</v>
      </c>
      <c r="N22" s="1610"/>
      <c r="O22" s="1608"/>
    </row>
    <row r="23" spans="1:15" ht="51">
      <c r="A23" s="1586" t="s">
        <v>450</v>
      </c>
      <c r="B23" s="1589" t="s">
        <v>449</v>
      </c>
      <c r="C23" s="8" t="s">
        <v>438</v>
      </c>
      <c r="D23" s="275">
        <v>1</v>
      </c>
      <c r="E23" s="276">
        <v>1</v>
      </c>
      <c r="F23" s="1591">
        <v>300000000</v>
      </c>
      <c r="G23" s="1594" t="s">
        <v>607</v>
      </c>
      <c r="H23" s="1120">
        <v>150000000</v>
      </c>
      <c r="I23" s="43"/>
      <c r="J23" s="44"/>
      <c r="K23" s="1120">
        <f>SUM(H23:H32)</f>
        <v>300000000</v>
      </c>
      <c r="L23" s="1619">
        <v>40918</v>
      </c>
      <c r="M23" s="1619">
        <v>41274</v>
      </c>
      <c r="N23" s="1120" t="s">
        <v>608</v>
      </c>
      <c r="O23" s="1548" t="s">
        <v>609</v>
      </c>
    </row>
    <row r="24" spans="1:15" ht="25.5">
      <c r="A24" s="1587"/>
      <c r="B24" s="1590"/>
      <c r="C24" s="6" t="s">
        <v>610</v>
      </c>
      <c r="D24" s="277">
        <v>4</v>
      </c>
      <c r="E24" s="11">
        <v>4</v>
      </c>
      <c r="F24" s="1592"/>
      <c r="G24" s="1595"/>
      <c r="H24" s="1121"/>
      <c r="I24" s="46"/>
      <c r="J24" s="47"/>
      <c r="K24" s="1121"/>
      <c r="L24" s="1595"/>
      <c r="M24" s="1595"/>
      <c r="N24" s="1121"/>
      <c r="O24" s="1549"/>
    </row>
    <row r="25" spans="1:15" ht="63.75">
      <c r="A25" s="1587"/>
      <c r="B25" s="1590"/>
      <c r="C25" s="2" t="s">
        <v>445</v>
      </c>
      <c r="D25" s="277">
        <v>90</v>
      </c>
      <c r="E25" s="11">
        <v>180</v>
      </c>
      <c r="F25" s="1592"/>
      <c r="G25" s="1595"/>
      <c r="H25" s="1121"/>
      <c r="I25" s="46"/>
      <c r="J25" s="47"/>
      <c r="K25" s="1121"/>
      <c r="L25" s="1595"/>
      <c r="M25" s="1595"/>
      <c r="N25" s="1121"/>
      <c r="O25" s="1549"/>
    </row>
    <row r="26" spans="1:15" ht="38.25">
      <c r="A26" s="1587"/>
      <c r="B26" s="1590"/>
      <c r="C26" s="2" t="s">
        <v>446</v>
      </c>
      <c r="D26" s="277">
        <v>1</v>
      </c>
      <c r="E26" s="11">
        <v>1</v>
      </c>
      <c r="F26" s="1592"/>
      <c r="G26" s="1595"/>
      <c r="H26" s="1597"/>
      <c r="I26" s="46"/>
      <c r="J26" s="47"/>
      <c r="K26" s="1121"/>
      <c r="L26" s="1595"/>
      <c r="M26" s="1595"/>
      <c r="N26" s="1121"/>
      <c r="O26" s="1549"/>
    </row>
    <row r="27" spans="1:15" ht="38.25">
      <c r="A27" s="1587"/>
      <c r="B27" s="2" t="s">
        <v>447</v>
      </c>
      <c r="C27" s="2" t="s">
        <v>448</v>
      </c>
      <c r="D27" s="277">
        <v>60</v>
      </c>
      <c r="E27" s="11">
        <v>60</v>
      </c>
      <c r="F27" s="1592"/>
      <c r="G27" s="1595"/>
      <c r="H27" s="147">
        <v>20000000</v>
      </c>
      <c r="I27" s="46"/>
      <c r="J27" s="47"/>
      <c r="K27" s="1121"/>
      <c r="L27" s="1595"/>
      <c r="M27" s="1595"/>
      <c r="N27" s="1121"/>
      <c r="O27" s="1549"/>
    </row>
    <row r="28" spans="1:15" ht="38.25">
      <c r="A28" s="1587"/>
      <c r="B28" s="6" t="s">
        <v>444</v>
      </c>
      <c r="C28" s="6" t="s">
        <v>443</v>
      </c>
      <c r="D28" s="277">
        <v>1</v>
      </c>
      <c r="E28" s="12">
        <v>1</v>
      </c>
      <c r="F28" s="1592"/>
      <c r="G28" s="1595"/>
      <c r="H28" s="147">
        <v>10000000</v>
      </c>
      <c r="I28" s="46"/>
      <c r="J28" s="47"/>
      <c r="K28" s="1121"/>
      <c r="L28" s="1595"/>
      <c r="M28" s="1595"/>
      <c r="N28" s="1121"/>
      <c r="O28" s="1549"/>
    </row>
    <row r="29" spans="1:15" ht="38.25">
      <c r="A29" s="1587"/>
      <c r="B29" s="1598" t="s">
        <v>611</v>
      </c>
      <c r="C29" s="6" t="s">
        <v>439</v>
      </c>
      <c r="D29" s="277">
        <v>13</v>
      </c>
      <c r="E29" s="12">
        <v>20</v>
      </c>
      <c r="F29" s="1592"/>
      <c r="G29" s="1595"/>
      <c r="H29" s="1617">
        <v>120000000</v>
      </c>
      <c r="I29" s="46"/>
      <c r="J29" s="47"/>
      <c r="K29" s="1121"/>
      <c r="L29" s="1595"/>
      <c r="M29" s="1595"/>
      <c r="N29" s="1121"/>
      <c r="O29" s="1549"/>
    </row>
    <row r="30" spans="1:15" ht="51">
      <c r="A30" s="1587"/>
      <c r="B30" s="1598"/>
      <c r="C30" s="6" t="s">
        <v>440</v>
      </c>
      <c r="D30" s="277">
        <v>10</v>
      </c>
      <c r="E30" s="12">
        <v>20</v>
      </c>
      <c r="F30" s="1592"/>
      <c r="G30" s="1595"/>
      <c r="H30" s="1121"/>
      <c r="I30" s="46"/>
      <c r="J30" s="47"/>
      <c r="K30" s="1121"/>
      <c r="L30" s="1595"/>
      <c r="M30" s="1595"/>
      <c r="N30" s="1121"/>
      <c r="O30" s="1549"/>
    </row>
    <row r="31" spans="1:15" ht="63.75">
      <c r="A31" s="1587"/>
      <c r="B31" s="1598"/>
      <c r="C31" s="6" t="s">
        <v>441</v>
      </c>
      <c r="D31" s="278">
        <v>0.3</v>
      </c>
      <c r="E31" s="279">
        <v>0.3</v>
      </c>
      <c r="F31" s="1592"/>
      <c r="G31" s="1595"/>
      <c r="H31" s="1121"/>
      <c r="I31" s="46"/>
      <c r="J31" s="47"/>
      <c r="K31" s="1121"/>
      <c r="L31" s="1595"/>
      <c r="M31" s="1595"/>
      <c r="N31" s="1121"/>
      <c r="O31" s="1549"/>
    </row>
    <row r="32" spans="1:15" ht="77.25" thickBot="1">
      <c r="A32" s="1588"/>
      <c r="B32" s="1599"/>
      <c r="C32" s="7" t="s">
        <v>442</v>
      </c>
      <c r="D32" s="280">
        <v>2</v>
      </c>
      <c r="E32" s="13">
        <v>4</v>
      </c>
      <c r="F32" s="1593"/>
      <c r="G32" s="1596"/>
      <c r="H32" s="1616"/>
      <c r="I32" s="281"/>
      <c r="J32" s="282"/>
      <c r="K32" s="1616"/>
      <c r="L32" s="1596"/>
      <c r="M32" s="1596"/>
      <c r="N32" s="1616"/>
      <c r="O32" s="1550"/>
    </row>
    <row r="33" spans="1:15" s="18" customFormat="1" ht="57">
      <c r="A33" s="1560" t="s">
        <v>146</v>
      </c>
      <c r="B33" s="1564" t="s">
        <v>147</v>
      </c>
      <c r="C33" s="97" t="s">
        <v>150</v>
      </c>
      <c r="D33" s="283">
        <v>1</v>
      </c>
      <c r="E33" s="283">
        <v>1</v>
      </c>
      <c r="F33" s="1565">
        <v>300000000</v>
      </c>
      <c r="G33" s="284" t="s">
        <v>612</v>
      </c>
      <c r="H33" s="285">
        <v>169781200</v>
      </c>
      <c r="I33" s="286"/>
      <c r="J33" s="286"/>
      <c r="K33" s="287">
        <v>169781200</v>
      </c>
      <c r="L33" s="288">
        <v>40940</v>
      </c>
      <c r="M33" s="288">
        <v>41090</v>
      </c>
      <c r="N33" s="287" t="s">
        <v>613</v>
      </c>
      <c r="O33" s="289"/>
    </row>
    <row r="34" spans="1:15" s="18" customFormat="1" ht="36.75" customHeight="1">
      <c r="A34" s="1561"/>
      <c r="B34" s="1473"/>
      <c r="C34" s="40" t="s">
        <v>151</v>
      </c>
      <c r="D34" s="127">
        <v>1</v>
      </c>
      <c r="E34" s="127">
        <v>1</v>
      </c>
      <c r="F34" s="1566"/>
      <c r="G34" s="1473" t="s">
        <v>614</v>
      </c>
      <c r="H34" s="290">
        <v>20000000</v>
      </c>
      <c r="I34" s="119"/>
      <c r="J34" s="119"/>
      <c r="K34" s="1571">
        <f>SUM(H34:H39)</f>
        <v>130218800</v>
      </c>
      <c r="L34" s="1568">
        <v>40923</v>
      </c>
      <c r="M34" s="1568">
        <v>41258</v>
      </c>
      <c r="N34" s="1571" t="s">
        <v>615</v>
      </c>
      <c r="O34" s="1554"/>
    </row>
    <row r="35" spans="1:15" s="18" customFormat="1" ht="51.75" customHeight="1">
      <c r="A35" s="1561"/>
      <c r="B35" s="1473"/>
      <c r="C35" s="40" t="s">
        <v>152</v>
      </c>
      <c r="D35" s="127">
        <v>1</v>
      </c>
      <c r="E35" s="127">
        <v>1</v>
      </c>
      <c r="F35" s="1566"/>
      <c r="G35" s="1563"/>
      <c r="H35" s="290">
        <v>39800000</v>
      </c>
      <c r="I35" s="119"/>
      <c r="J35" s="119"/>
      <c r="K35" s="1572"/>
      <c r="L35" s="1569" t="s">
        <v>616</v>
      </c>
      <c r="M35" s="1569" t="s">
        <v>493</v>
      </c>
      <c r="N35" s="1572" t="s">
        <v>617</v>
      </c>
      <c r="O35" s="1555"/>
    </row>
    <row r="36" spans="1:15" s="18" customFormat="1" ht="37.5" customHeight="1">
      <c r="A36" s="1561"/>
      <c r="B36" s="1473"/>
      <c r="C36" s="40" t="s">
        <v>153</v>
      </c>
      <c r="D36" s="127">
        <v>4</v>
      </c>
      <c r="E36" s="127">
        <v>4</v>
      </c>
      <c r="F36" s="1566"/>
      <c r="G36" s="1473"/>
      <c r="H36" s="290">
        <v>19800000</v>
      </c>
      <c r="I36" s="119"/>
      <c r="J36" s="119"/>
      <c r="K36" s="1572"/>
      <c r="L36" s="1569" t="s">
        <v>616</v>
      </c>
      <c r="M36" s="1569" t="s">
        <v>493</v>
      </c>
      <c r="N36" s="1572" t="s">
        <v>618</v>
      </c>
      <c r="O36" s="1555"/>
    </row>
    <row r="37" spans="1:15" s="18" customFormat="1" ht="9.75" hidden="1" customHeight="1" thickBot="1">
      <c r="A37" s="1561"/>
      <c r="B37" s="148" t="s">
        <v>148</v>
      </c>
      <c r="C37" s="40"/>
      <c r="D37" s="127"/>
      <c r="E37" s="127"/>
      <c r="F37" s="1566"/>
      <c r="G37" s="1473"/>
      <c r="H37" s="290"/>
      <c r="I37" s="119"/>
      <c r="J37" s="119"/>
      <c r="K37" s="1572"/>
      <c r="L37" s="1569" t="s">
        <v>616</v>
      </c>
      <c r="M37" s="1569" t="s">
        <v>493</v>
      </c>
      <c r="N37" s="1572" t="s">
        <v>618</v>
      </c>
      <c r="O37" s="1555"/>
    </row>
    <row r="38" spans="1:15" s="18" customFormat="1" ht="66" customHeight="1">
      <c r="A38" s="1561"/>
      <c r="B38" s="1473" t="s">
        <v>149</v>
      </c>
      <c r="C38" s="40" t="s">
        <v>154</v>
      </c>
      <c r="D38" s="127">
        <v>8</v>
      </c>
      <c r="E38" s="127">
        <v>10</v>
      </c>
      <c r="F38" s="1566"/>
      <c r="G38" s="1473"/>
      <c r="H38" s="290">
        <v>30218800</v>
      </c>
      <c r="I38" s="119"/>
      <c r="J38" s="119"/>
      <c r="K38" s="1572"/>
      <c r="L38" s="1569" t="s">
        <v>616</v>
      </c>
      <c r="M38" s="1569" t="s">
        <v>493</v>
      </c>
      <c r="N38" s="1572" t="s">
        <v>618</v>
      </c>
      <c r="O38" s="1555"/>
    </row>
    <row r="39" spans="1:15" s="18" customFormat="1" ht="40.5" customHeight="1" thickBot="1">
      <c r="A39" s="1562"/>
      <c r="B39" s="1557"/>
      <c r="C39" s="98" t="s">
        <v>155</v>
      </c>
      <c r="D39" s="291">
        <v>100</v>
      </c>
      <c r="E39" s="291">
        <v>120</v>
      </c>
      <c r="F39" s="1567"/>
      <c r="G39" s="1557"/>
      <c r="H39" s="292">
        <v>20400000</v>
      </c>
      <c r="I39" s="120"/>
      <c r="J39" s="120"/>
      <c r="K39" s="1573"/>
      <c r="L39" s="1570" t="s">
        <v>616</v>
      </c>
      <c r="M39" s="1570" t="s">
        <v>493</v>
      </c>
      <c r="N39" s="1573" t="s">
        <v>618</v>
      </c>
      <c r="O39" s="1556"/>
    </row>
    <row r="40" spans="1:15" s="26" customFormat="1" ht="42.75">
      <c r="A40" s="1551" t="s">
        <v>432</v>
      </c>
      <c r="B40" s="1353" t="s">
        <v>432</v>
      </c>
      <c r="C40" s="65" t="s">
        <v>436</v>
      </c>
      <c r="D40" s="293">
        <v>1</v>
      </c>
      <c r="E40" s="293">
        <v>1</v>
      </c>
      <c r="F40" s="1576">
        <v>500000000</v>
      </c>
      <c r="G40" s="1583" t="s">
        <v>1145</v>
      </c>
      <c r="H40" s="294">
        <v>100000000</v>
      </c>
      <c r="I40" s="295"/>
      <c r="J40" s="296"/>
      <c r="K40" s="1580">
        <v>500000000</v>
      </c>
      <c r="L40" s="297">
        <v>40969</v>
      </c>
      <c r="M40" s="297">
        <v>41059</v>
      </c>
      <c r="N40" s="307" t="str">
        <f>N41</f>
        <v>Coordinación U.A.O - Secretaría de Gobierno</v>
      </c>
      <c r="O40" s="298"/>
    </row>
    <row r="41" spans="1:15" ht="51">
      <c r="A41" s="1552"/>
      <c r="B41" s="1354"/>
      <c r="C41" s="49" t="s">
        <v>433</v>
      </c>
      <c r="D41" s="299">
        <v>4490</v>
      </c>
      <c r="E41" s="299">
        <f>D41*0.6</f>
        <v>2694</v>
      </c>
      <c r="F41" s="1399"/>
      <c r="G41" s="1584"/>
      <c r="H41" s="300">
        <v>150000000</v>
      </c>
      <c r="I41" s="301"/>
      <c r="J41" s="302"/>
      <c r="K41" s="1581"/>
      <c r="L41" s="1578">
        <v>40909</v>
      </c>
      <c r="M41" s="1578">
        <v>41274</v>
      </c>
      <c r="N41" s="1558" t="s">
        <v>619</v>
      </c>
      <c r="O41" s="1574"/>
    </row>
    <row r="42" spans="1:15" ht="39" thickBot="1">
      <c r="A42" s="1553"/>
      <c r="B42" s="1442"/>
      <c r="C42" s="62" t="s">
        <v>434</v>
      </c>
      <c r="D42" s="303">
        <v>4490</v>
      </c>
      <c r="E42" s="303">
        <v>4490</v>
      </c>
      <c r="F42" s="1577"/>
      <c r="G42" s="1585"/>
      <c r="H42" s="304">
        <v>250000000</v>
      </c>
      <c r="I42" s="305"/>
      <c r="J42" s="306"/>
      <c r="K42" s="1582"/>
      <c r="L42" s="1579" t="s">
        <v>620</v>
      </c>
      <c r="M42" s="1579" t="s">
        <v>621</v>
      </c>
      <c r="N42" s="1559"/>
      <c r="O42" s="1575"/>
    </row>
    <row r="43" spans="1:15" customFormat="1" ht="16.5" thickBot="1">
      <c r="A43" s="1396" t="s">
        <v>111</v>
      </c>
      <c r="B43" s="1397"/>
      <c r="C43" s="1397"/>
      <c r="D43" s="1397"/>
      <c r="E43" s="1397"/>
      <c r="F43" s="1397"/>
      <c r="G43" s="189">
        <f>SUM(G34:G42)</f>
        <v>0</v>
      </c>
      <c r="H43" s="193">
        <f>SUM(H10:H42)</f>
        <v>2840080689</v>
      </c>
      <c r="I43" s="189">
        <f>SUM(I34:I42)</f>
        <v>0</v>
      </c>
      <c r="J43" s="189">
        <f>SUM(J34:J42)</f>
        <v>0</v>
      </c>
      <c r="K43" s="193">
        <f>SUM(K10:K42)</f>
        <v>2840080689</v>
      </c>
      <c r="L43" s="189"/>
      <c r="M43" s="308"/>
      <c r="N43" s="309"/>
      <c r="O43" s="309"/>
    </row>
  </sheetData>
  <mergeCells count="65">
    <mergeCell ref="A1:C1"/>
    <mergeCell ref="A2:C2"/>
    <mergeCell ref="A3:C3"/>
    <mergeCell ref="A4:C4"/>
    <mergeCell ref="A7:A9"/>
    <mergeCell ref="N23:N32"/>
    <mergeCell ref="H29:H32"/>
    <mergeCell ref="B7:B9"/>
    <mergeCell ref="D7:D9"/>
    <mergeCell ref="E7:E9"/>
    <mergeCell ref="K8:K9"/>
    <mergeCell ref="N19:N20"/>
    <mergeCell ref="L23:L32"/>
    <mergeCell ref="M23:M32"/>
    <mergeCell ref="K23:K32"/>
    <mergeCell ref="H1:N1"/>
    <mergeCell ref="H2:N3"/>
    <mergeCell ref="L7:M8"/>
    <mergeCell ref="F7:F9"/>
    <mergeCell ref="G7:G9"/>
    <mergeCell ref="H7:K7"/>
    <mergeCell ref="N7:N9"/>
    <mergeCell ref="O19:O20"/>
    <mergeCell ref="N21:N22"/>
    <mergeCell ref="K19:K20"/>
    <mergeCell ref="F21:F22"/>
    <mergeCell ref="G21:G22"/>
    <mergeCell ref="K21:K22"/>
    <mergeCell ref="O7:O9"/>
    <mergeCell ref="C7:C9"/>
    <mergeCell ref="H8:H9"/>
    <mergeCell ref="I8:J8"/>
    <mergeCell ref="A23:A32"/>
    <mergeCell ref="B23:B26"/>
    <mergeCell ref="F23:F32"/>
    <mergeCell ref="G23:G32"/>
    <mergeCell ref="H23:H26"/>
    <mergeCell ref="B29:B32"/>
    <mergeCell ref="A10:A18"/>
    <mergeCell ref="F10:F18"/>
    <mergeCell ref="A19:A22"/>
    <mergeCell ref="F19:F20"/>
    <mergeCell ref="G19:G20"/>
    <mergeCell ref="O21:O22"/>
    <mergeCell ref="F40:F42"/>
    <mergeCell ref="L41:L42"/>
    <mergeCell ref="M41:M42"/>
    <mergeCell ref="K40:K42"/>
    <mergeCell ref="G40:G42"/>
    <mergeCell ref="O23:O32"/>
    <mergeCell ref="A43:F43"/>
    <mergeCell ref="A40:A42"/>
    <mergeCell ref="B40:B42"/>
    <mergeCell ref="O34:O39"/>
    <mergeCell ref="B38:B39"/>
    <mergeCell ref="N41:N42"/>
    <mergeCell ref="A33:A39"/>
    <mergeCell ref="G34:G39"/>
    <mergeCell ref="B33:B36"/>
    <mergeCell ref="F33:F39"/>
    <mergeCell ref="L34:L39"/>
    <mergeCell ref="K34:K39"/>
    <mergeCell ref="O41:O42"/>
    <mergeCell ref="M34:M39"/>
    <mergeCell ref="N34:N39"/>
  </mergeCells>
  <phoneticPr fontId="3" type="noConversion"/>
  <printOptions horizontalCentered="1"/>
  <pageMargins left="0.15748031496062992" right="0.27559055118110237" top="0.39370078740157483" bottom="0.19685039370078741" header="0" footer="0"/>
  <pageSetup scale="60" fitToHeight="2" orientation="landscape" r:id="rId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rgb="FFC00000"/>
  </sheetPr>
  <dimension ref="A1:O15"/>
  <sheetViews>
    <sheetView topLeftCell="C1" zoomScale="85" zoomScaleNormal="85" zoomScaleSheetLayoutView="70" workbookViewId="0">
      <selection activeCell="J20" sqref="J20"/>
    </sheetView>
  </sheetViews>
  <sheetFormatPr baseColWidth="10" defaultRowHeight="12.75"/>
  <cols>
    <col min="1" max="1" width="18.140625" style="17" customWidth="1"/>
    <col min="2" max="2" width="36" style="17" customWidth="1"/>
    <col min="3" max="3" width="32.85546875" style="15" customWidth="1"/>
    <col min="4" max="4" width="14.85546875" style="15" customWidth="1"/>
    <col min="5" max="5" width="16.140625" style="15" customWidth="1"/>
    <col min="6" max="6" width="12.140625" style="15" customWidth="1"/>
    <col min="7" max="7" width="24.85546875" style="15" customWidth="1"/>
    <col min="8" max="8" width="19.5703125" style="15" customWidth="1"/>
    <col min="9" max="9" width="7.7109375" style="15" bestFit="1" customWidth="1"/>
    <col min="10" max="10" width="12" style="15" customWidth="1"/>
    <col min="11" max="11" width="18.85546875" style="15" customWidth="1"/>
    <col min="12" max="12" width="12.85546875" style="15" customWidth="1"/>
    <col min="13" max="13" width="13.85546875" style="15" customWidth="1"/>
    <col min="14" max="14" width="18.42578125" style="15" customWidth="1"/>
    <col min="15" max="15" width="17.7109375" style="15" customWidth="1"/>
    <col min="16" max="16384" width="11.42578125" style="15"/>
  </cols>
  <sheetData>
    <row r="1" spans="1:15" ht="13.5" thickBot="1">
      <c r="A1" s="989" t="s">
        <v>57</v>
      </c>
      <c r="B1" s="990"/>
      <c r="C1" s="991"/>
      <c r="H1" s="1266" t="s">
        <v>112</v>
      </c>
      <c r="I1" s="1267"/>
      <c r="J1" s="1267"/>
      <c r="K1" s="1267"/>
      <c r="L1" s="1267"/>
      <c r="M1" s="1267"/>
      <c r="N1" s="1267"/>
    </row>
    <row r="2" spans="1:15">
      <c r="A2" s="994" t="s">
        <v>58</v>
      </c>
      <c r="B2" s="995"/>
      <c r="C2" s="996"/>
      <c r="H2" s="997" t="s">
        <v>595</v>
      </c>
      <c r="I2" s="998"/>
      <c r="J2" s="998"/>
      <c r="K2" s="998"/>
      <c r="L2" s="998"/>
      <c r="M2" s="998"/>
      <c r="N2" s="999"/>
    </row>
    <row r="3" spans="1:15" ht="13.5" thickBot="1">
      <c r="A3" s="1274" t="s">
        <v>59</v>
      </c>
      <c r="B3" s="1275"/>
      <c r="C3" s="1276"/>
      <c r="H3" s="1000"/>
      <c r="I3" s="1001"/>
      <c r="J3" s="1001"/>
      <c r="K3" s="1001"/>
      <c r="L3" s="1001"/>
      <c r="M3" s="1001"/>
      <c r="N3" s="1002"/>
    </row>
    <row r="4" spans="1:15" ht="13.5" thickBot="1">
      <c r="A4" s="1263" t="s">
        <v>455</v>
      </c>
      <c r="B4" s="1264"/>
      <c r="C4" s="1265"/>
      <c r="D4" s="53"/>
      <c r="E4" s="53"/>
      <c r="F4" s="53"/>
      <c r="G4" s="53"/>
      <c r="H4" s="85"/>
      <c r="I4" s="86"/>
      <c r="J4" s="86"/>
      <c r="K4" s="86"/>
    </row>
    <row r="6" spans="1:15" ht="13.5" thickBot="1"/>
    <row r="7" spans="1:15" ht="12.75" customHeight="1">
      <c r="A7" s="1277" t="s">
        <v>462</v>
      </c>
      <c r="B7" s="984" t="s">
        <v>461</v>
      </c>
      <c r="C7" s="984" t="s">
        <v>414</v>
      </c>
      <c r="D7" s="984" t="s">
        <v>78</v>
      </c>
      <c r="E7" s="984" t="s">
        <v>79</v>
      </c>
      <c r="F7" s="1535" t="s">
        <v>460</v>
      </c>
      <c r="G7" s="1285" t="s">
        <v>17</v>
      </c>
      <c r="H7" s="1285" t="s">
        <v>457</v>
      </c>
      <c r="I7" s="1285"/>
      <c r="J7" s="1285"/>
      <c r="K7" s="1285"/>
      <c r="L7" s="1292" t="s">
        <v>18</v>
      </c>
      <c r="M7" s="1293"/>
      <c r="N7" s="1289" t="s">
        <v>19</v>
      </c>
      <c r="O7" s="1281" t="s">
        <v>16</v>
      </c>
    </row>
    <row r="8" spans="1:15" ht="12.75" customHeight="1">
      <c r="A8" s="1278"/>
      <c r="B8" s="985"/>
      <c r="C8" s="985"/>
      <c r="D8" s="985"/>
      <c r="E8" s="985"/>
      <c r="F8" s="1536"/>
      <c r="G8" s="987"/>
      <c r="H8" s="987" t="s">
        <v>20</v>
      </c>
      <c r="I8" s="987" t="s">
        <v>456</v>
      </c>
      <c r="J8" s="987"/>
      <c r="K8" s="987" t="s">
        <v>21</v>
      </c>
      <c r="L8" s="1294"/>
      <c r="M8" s="1295"/>
      <c r="N8" s="1290"/>
      <c r="O8" s="1282"/>
    </row>
    <row r="9" spans="1:15" ht="24.75" thickBot="1">
      <c r="A9" s="1279"/>
      <c r="B9" s="986"/>
      <c r="C9" s="986"/>
      <c r="D9" s="986"/>
      <c r="E9" s="986"/>
      <c r="F9" s="1628"/>
      <c r="G9" s="988"/>
      <c r="H9" s="988"/>
      <c r="I9" s="146" t="s">
        <v>22</v>
      </c>
      <c r="J9" s="146" t="s">
        <v>23</v>
      </c>
      <c r="K9" s="988"/>
      <c r="L9" s="146" t="s">
        <v>24</v>
      </c>
      <c r="M9" s="146" t="s">
        <v>25</v>
      </c>
      <c r="N9" s="1291"/>
      <c r="O9" s="1283"/>
    </row>
    <row r="10" spans="1:15" s="609" customFormat="1" ht="22.5" customHeight="1">
      <c r="A10" s="1629" t="s">
        <v>596</v>
      </c>
      <c r="B10" s="573" t="s">
        <v>417</v>
      </c>
      <c r="C10" s="604" t="s">
        <v>597</v>
      </c>
      <c r="D10" s="605">
        <v>5</v>
      </c>
      <c r="E10" s="605">
        <v>5</v>
      </c>
      <c r="F10" s="1632">
        <v>700111822</v>
      </c>
      <c r="G10" s="1634" t="s">
        <v>598</v>
      </c>
      <c r="H10" s="606">
        <f>220000000+100822</f>
        <v>220100822</v>
      </c>
      <c r="I10" s="606"/>
      <c r="J10" s="606" t="s">
        <v>2</v>
      </c>
      <c r="K10" s="1636">
        <f>SUM(H10:H13)</f>
        <v>700100822</v>
      </c>
      <c r="L10" s="607">
        <v>40940</v>
      </c>
      <c r="M10" s="608">
        <v>41271</v>
      </c>
      <c r="N10" s="1620" t="s">
        <v>599</v>
      </c>
      <c r="O10" s="1623"/>
    </row>
    <row r="11" spans="1:15" s="609" customFormat="1" ht="51">
      <c r="A11" s="1630"/>
      <c r="B11" s="610" t="s">
        <v>600</v>
      </c>
      <c r="C11" s="611" t="s">
        <v>601</v>
      </c>
      <c r="D11" s="612">
        <v>400</v>
      </c>
      <c r="E11" s="612">
        <v>400</v>
      </c>
      <c r="F11" s="1633"/>
      <c r="G11" s="1635"/>
      <c r="H11" s="84">
        <v>220000000</v>
      </c>
      <c r="I11" s="84"/>
      <c r="J11" s="84" t="s">
        <v>2</v>
      </c>
      <c r="K11" s="1637"/>
      <c r="L11" s="613">
        <v>40940</v>
      </c>
      <c r="M11" s="614">
        <v>41271</v>
      </c>
      <c r="N11" s="1621"/>
      <c r="O11" s="1624"/>
    </row>
    <row r="12" spans="1:15" s="609" customFormat="1" ht="89.25">
      <c r="A12" s="1630"/>
      <c r="B12" s="611" t="s">
        <v>602</v>
      </c>
      <c r="C12" s="611" t="s">
        <v>603</v>
      </c>
      <c r="D12" s="615">
        <v>1</v>
      </c>
      <c r="E12" s="615">
        <v>1</v>
      </c>
      <c r="F12" s="1633"/>
      <c r="G12" s="1635"/>
      <c r="H12" s="84">
        <v>220000000</v>
      </c>
      <c r="I12" s="84"/>
      <c r="J12" s="84" t="s">
        <v>2</v>
      </c>
      <c r="K12" s="1637"/>
      <c r="L12" s="613">
        <v>40940</v>
      </c>
      <c r="M12" s="614">
        <v>41271</v>
      </c>
      <c r="N12" s="1621"/>
      <c r="O12" s="1624"/>
    </row>
    <row r="13" spans="1:15" s="609" customFormat="1" ht="76.5">
      <c r="A13" s="1630"/>
      <c r="B13" s="611" t="s">
        <v>604</v>
      </c>
      <c r="C13" s="611" t="s">
        <v>605</v>
      </c>
      <c r="D13" s="616">
        <v>100</v>
      </c>
      <c r="E13" s="616">
        <v>100</v>
      </c>
      <c r="F13" s="1633"/>
      <c r="G13" s="1635"/>
      <c r="H13" s="84">
        <v>40000000</v>
      </c>
      <c r="I13" s="84"/>
      <c r="J13" s="84" t="s">
        <v>2</v>
      </c>
      <c r="K13" s="1637"/>
      <c r="L13" s="613">
        <v>40940</v>
      </c>
      <c r="M13" s="614">
        <v>41271</v>
      </c>
      <c r="N13" s="1622"/>
      <c r="O13" s="1625"/>
    </row>
    <row r="14" spans="1:15" s="609" customFormat="1" ht="77.25" thickBot="1">
      <c r="A14" s="1631"/>
      <c r="B14" s="617" t="s">
        <v>418</v>
      </c>
      <c r="C14" s="617" t="s">
        <v>463</v>
      </c>
      <c r="D14" s="618">
        <v>8347</v>
      </c>
      <c r="E14" s="618">
        <v>8347</v>
      </c>
      <c r="F14" s="619">
        <f>670000*1000</f>
        <v>670000000</v>
      </c>
      <c r="G14" s="620" t="s">
        <v>1098</v>
      </c>
      <c r="H14" s="621">
        <v>670000000</v>
      </c>
      <c r="I14" s="621"/>
      <c r="J14" s="621" t="s">
        <v>606</v>
      </c>
      <c r="K14" s="621">
        <v>670000000</v>
      </c>
      <c r="L14" s="622">
        <v>40940</v>
      </c>
      <c r="M14" s="623">
        <v>41243</v>
      </c>
      <c r="N14" s="624" t="str">
        <f>N10</f>
        <v>Subsecretaria de Promoción y Asistencia Social</v>
      </c>
      <c r="O14" s="625"/>
    </row>
    <row r="15" spans="1:15" s="26" customFormat="1" ht="18.75" thickBot="1">
      <c r="A15" s="1626" t="s">
        <v>0</v>
      </c>
      <c r="B15" s="1627"/>
      <c r="C15" s="1627"/>
      <c r="D15" s="1627"/>
      <c r="E15" s="1627"/>
      <c r="F15" s="1627"/>
      <c r="G15" s="1627"/>
      <c r="H15" s="93">
        <f>SUM(H10:H14)</f>
        <v>1370100822</v>
      </c>
      <c r="I15" s="93">
        <f>SUM(I10:I14)</f>
        <v>0</v>
      </c>
      <c r="J15" s="93"/>
      <c r="K15" s="93">
        <f>SUM(K10:K14)</f>
        <v>1370100822</v>
      </c>
      <c r="L15" s="93"/>
      <c r="M15" s="93"/>
      <c r="N15" s="93"/>
      <c r="O15" s="94"/>
    </row>
  </sheetData>
  <mergeCells count="27">
    <mergeCell ref="G7:G9"/>
    <mergeCell ref="H7:K7"/>
    <mergeCell ref="A10:A14"/>
    <mergeCell ref="F10:F13"/>
    <mergeCell ref="G10:G13"/>
    <mergeCell ref="E7:E9"/>
    <mergeCell ref="A7:A9"/>
    <mergeCell ref="B7:B9"/>
    <mergeCell ref="C7:C9"/>
    <mergeCell ref="D7:D9"/>
    <mergeCell ref="K10:K13"/>
    <mergeCell ref="N10:N13"/>
    <mergeCell ref="O10:O13"/>
    <mergeCell ref="A15:G15"/>
    <mergeCell ref="A1:C1"/>
    <mergeCell ref="H1:N1"/>
    <mergeCell ref="A2:C2"/>
    <mergeCell ref="H2:N3"/>
    <mergeCell ref="A3:C3"/>
    <mergeCell ref="A4:C4"/>
    <mergeCell ref="L7:M8"/>
    <mergeCell ref="F7:F9"/>
    <mergeCell ref="N7:N9"/>
    <mergeCell ref="O7:O9"/>
    <mergeCell ref="H8:H9"/>
    <mergeCell ref="I8:J8"/>
    <mergeCell ref="K8:K9"/>
  </mergeCells>
  <phoneticPr fontId="3" type="noConversion"/>
  <printOptions horizontalCentered="1"/>
  <pageMargins left="0.15748031496062992" right="0.15748031496062992" top="0.78" bottom="0.27559055118110237" header="0" footer="0"/>
  <pageSetup scale="55"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dimension ref="A1:BP69"/>
  <sheetViews>
    <sheetView workbookViewId="0">
      <selection activeCell="H9" sqref="H9:H25"/>
    </sheetView>
  </sheetViews>
  <sheetFormatPr baseColWidth="10" defaultRowHeight="12.75"/>
  <cols>
    <col min="1" max="1" width="43.28515625" style="10" customWidth="1"/>
    <col min="2" max="2" width="19.42578125" style="17" customWidth="1"/>
    <col min="3" max="3" width="18.5703125" style="17" bestFit="1" customWidth="1"/>
    <col min="4" max="4" width="19.5703125" style="515" customWidth="1"/>
    <col min="5" max="5" width="19.7109375" style="17" bestFit="1" customWidth="1"/>
    <col min="6" max="7" width="11.42578125" style="659"/>
    <col min="8" max="8" width="18.42578125" customWidth="1"/>
    <col min="9" max="9" width="23" style="10" customWidth="1"/>
  </cols>
  <sheetData>
    <row r="1" spans="1:68">
      <c r="A1" s="32"/>
      <c r="B1" s="52"/>
      <c r="C1" s="52"/>
      <c r="D1" s="85"/>
      <c r="E1" s="52"/>
      <c r="F1" s="658"/>
      <c r="G1" s="658"/>
      <c r="H1" s="18"/>
    </row>
    <row r="2" spans="1:68" ht="13.5" thickBot="1"/>
    <row r="3" spans="1:68" s="21" customFormat="1">
      <c r="A3" s="1638" t="s">
        <v>17</v>
      </c>
      <c r="B3" s="921" t="s">
        <v>457</v>
      </c>
      <c r="C3" s="921"/>
      <c r="D3" s="921"/>
      <c r="E3" s="921"/>
      <c r="F3" s="922" t="s">
        <v>18</v>
      </c>
      <c r="G3" s="923"/>
      <c r="H3" s="934" t="s">
        <v>19</v>
      </c>
      <c r="I3" s="1640" t="s">
        <v>16</v>
      </c>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row>
    <row r="4" spans="1:68" s="41" customFormat="1">
      <c r="A4" s="1639"/>
      <c r="B4" s="932" t="s">
        <v>20</v>
      </c>
      <c r="C4" s="932" t="s">
        <v>456</v>
      </c>
      <c r="D4" s="932"/>
      <c r="E4" s="932" t="s">
        <v>21</v>
      </c>
      <c r="F4" s="924"/>
      <c r="G4" s="925"/>
      <c r="H4" s="935"/>
      <c r="I4" s="1641"/>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row>
    <row r="5" spans="1:68" s="41" customFormat="1" ht="34.5" thickBot="1">
      <c r="A5" s="1639"/>
      <c r="B5" s="933"/>
      <c r="C5" s="653" t="s">
        <v>22</v>
      </c>
      <c r="D5" s="661" t="s">
        <v>23</v>
      </c>
      <c r="E5" s="933"/>
      <c r="F5" s="654" t="s">
        <v>996</v>
      </c>
      <c r="G5" s="654" t="s">
        <v>997</v>
      </c>
      <c r="H5" s="936"/>
      <c r="I5" s="1642"/>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row>
    <row r="6" spans="1:68" s="657" customFormat="1" ht="214.5" thickBot="1">
      <c r="A6" s="711" t="s">
        <v>998</v>
      </c>
      <c r="B6" s="712">
        <v>13627379999.947926</v>
      </c>
      <c r="C6" s="712">
        <v>91198619999.651489</v>
      </c>
      <c r="D6" s="713" t="s">
        <v>1077</v>
      </c>
      <c r="E6" s="662">
        <f>+B6+C6</f>
        <v>104825999999.59941</v>
      </c>
      <c r="F6" s="655" t="s">
        <v>999</v>
      </c>
      <c r="G6" s="655" t="s">
        <v>1000</v>
      </c>
      <c r="H6" s="656" t="s">
        <v>1001</v>
      </c>
      <c r="I6" s="714" t="s">
        <v>1002</v>
      </c>
    </row>
    <row r="7" spans="1:68" s="657" customFormat="1" ht="20.25">
      <c r="A7" s="1643" t="s">
        <v>1076</v>
      </c>
      <c r="B7" s="1644"/>
      <c r="C7" s="1644"/>
      <c r="D7" s="1644"/>
      <c r="E7" s="1644"/>
      <c r="F7" s="1644"/>
      <c r="G7" s="1644"/>
      <c r="H7" s="1644"/>
      <c r="I7" s="1645"/>
    </row>
    <row r="8" spans="1:68" ht="15.75">
      <c r="A8" s="1646" t="s">
        <v>1003</v>
      </c>
      <c r="B8" s="1647"/>
      <c r="C8" s="1647"/>
      <c r="D8" s="1647"/>
      <c r="E8" s="1647"/>
      <c r="F8" s="1647"/>
      <c r="G8" s="1647"/>
      <c r="H8" s="1647"/>
      <c r="I8" s="1648"/>
    </row>
    <row r="9" spans="1:68" s="609" customFormat="1" ht="56.25">
      <c r="A9" s="665" t="s">
        <v>1004</v>
      </c>
      <c r="B9" s="660">
        <f>+E9*13%</f>
        <v>693090371.27979994</v>
      </c>
      <c r="C9" s="660">
        <f>+E9*87%</f>
        <v>4638374023.1801996</v>
      </c>
      <c r="D9" s="46"/>
      <c r="E9" s="660">
        <v>5331464394.4599991</v>
      </c>
      <c r="F9" s="670">
        <v>41153</v>
      </c>
      <c r="G9" s="670">
        <v>41487</v>
      </c>
      <c r="H9" s="1654" t="s">
        <v>991</v>
      </c>
      <c r="I9" s="668" t="s">
        <v>1005</v>
      </c>
    </row>
    <row r="10" spans="1:68" s="609" customFormat="1" ht="78.75">
      <c r="A10" s="665" t="s">
        <v>1006</v>
      </c>
      <c r="B10" s="660">
        <f t="shared" ref="B10:B66" si="0">+E10*13%</f>
        <v>72540000</v>
      </c>
      <c r="C10" s="660">
        <f t="shared" ref="C10:C66" si="1">+E10*87%</f>
        <v>485460000</v>
      </c>
      <c r="D10" s="46"/>
      <c r="E10" s="660">
        <v>558000000</v>
      </c>
      <c r="F10" s="670">
        <v>41000</v>
      </c>
      <c r="G10" s="670">
        <v>41122</v>
      </c>
      <c r="H10" s="1655"/>
      <c r="I10" s="668" t="s">
        <v>1007</v>
      </c>
    </row>
    <row r="11" spans="1:68" s="609" customFormat="1" ht="56.25">
      <c r="A11" s="665" t="s">
        <v>1008</v>
      </c>
      <c r="B11" s="660">
        <f t="shared" si="0"/>
        <v>521074932.88145465</v>
      </c>
      <c r="C11" s="660">
        <f t="shared" si="1"/>
        <v>3487193781.5912733</v>
      </c>
      <c r="D11" s="46"/>
      <c r="E11" s="660">
        <v>4008268714.4727278</v>
      </c>
      <c r="F11" s="670">
        <v>41091</v>
      </c>
      <c r="G11" s="670">
        <v>41365</v>
      </c>
      <c r="H11" s="1655"/>
      <c r="I11" s="668" t="s">
        <v>1009</v>
      </c>
    </row>
    <row r="12" spans="1:68" s="609" customFormat="1" ht="78.75">
      <c r="A12" s="665" t="s">
        <v>1010</v>
      </c>
      <c r="B12" s="660">
        <f t="shared" si="0"/>
        <v>247497185.91</v>
      </c>
      <c r="C12" s="660">
        <f t="shared" si="1"/>
        <v>1656327321.0899999</v>
      </c>
      <c r="D12" s="46"/>
      <c r="E12" s="660">
        <v>1903824507</v>
      </c>
      <c r="F12" s="670">
        <v>41000</v>
      </c>
      <c r="G12" s="670">
        <v>41183</v>
      </c>
      <c r="H12" s="1655"/>
      <c r="I12" s="668" t="s">
        <v>1011</v>
      </c>
    </row>
    <row r="13" spans="1:68" s="609" customFormat="1" ht="67.5">
      <c r="A13" s="665" t="s">
        <v>1012</v>
      </c>
      <c r="B13" s="660">
        <f t="shared" si="0"/>
        <v>285467992.94000006</v>
      </c>
      <c r="C13" s="660">
        <f t="shared" si="1"/>
        <v>1910439645.0600004</v>
      </c>
      <c r="D13" s="46"/>
      <c r="E13" s="660">
        <v>2195907638.0000005</v>
      </c>
      <c r="F13" s="670">
        <v>41000</v>
      </c>
      <c r="G13" s="670">
        <v>41244</v>
      </c>
      <c r="H13" s="1655"/>
      <c r="I13" s="668" t="s">
        <v>1013</v>
      </c>
    </row>
    <row r="14" spans="1:68" s="609" customFormat="1" ht="22.5">
      <c r="A14" s="665" t="s">
        <v>1014</v>
      </c>
      <c r="B14" s="660">
        <f t="shared" si="0"/>
        <v>1532288.0820000002</v>
      </c>
      <c r="C14" s="660">
        <f t="shared" si="1"/>
        <v>10254543.318</v>
      </c>
      <c r="D14" s="46"/>
      <c r="E14" s="660">
        <v>11786831.4</v>
      </c>
      <c r="F14" s="670"/>
      <c r="G14" s="670">
        <v>40940</v>
      </c>
      <c r="H14" s="1655"/>
      <c r="I14" s="668" t="s">
        <v>1015</v>
      </c>
    </row>
    <row r="15" spans="1:68" s="609" customFormat="1" ht="67.5">
      <c r="A15" s="665" t="s">
        <v>1016</v>
      </c>
      <c r="B15" s="660">
        <f t="shared" si="0"/>
        <v>230009848.90000004</v>
      </c>
      <c r="C15" s="660">
        <f t="shared" si="1"/>
        <v>1539296681.1000001</v>
      </c>
      <c r="D15" s="46"/>
      <c r="E15" s="660">
        <v>1769306530.0000002</v>
      </c>
      <c r="F15" s="670">
        <v>41030</v>
      </c>
      <c r="G15" s="670">
        <v>41275</v>
      </c>
      <c r="H15" s="1655"/>
      <c r="I15" s="668" t="s">
        <v>1017</v>
      </c>
    </row>
    <row r="16" spans="1:68" s="609" customFormat="1" ht="30">
      <c r="A16" s="665" t="s">
        <v>1018</v>
      </c>
      <c r="B16" s="660">
        <f t="shared" si="0"/>
        <v>2344578.21</v>
      </c>
      <c r="C16" s="660">
        <f t="shared" si="1"/>
        <v>15690638.789999999</v>
      </c>
      <c r="D16" s="46"/>
      <c r="E16" s="660">
        <v>18035217</v>
      </c>
      <c r="F16" s="670"/>
      <c r="G16" s="670">
        <v>40940</v>
      </c>
      <c r="H16" s="1655"/>
      <c r="I16" s="668" t="s">
        <v>1015</v>
      </c>
    </row>
    <row r="17" spans="1:9" s="609" customFormat="1" ht="30">
      <c r="A17" s="665" t="s">
        <v>1019</v>
      </c>
      <c r="B17" s="660">
        <f t="shared" si="0"/>
        <v>3569280.65</v>
      </c>
      <c r="C17" s="660">
        <f t="shared" si="1"/>
        <v>23886724.350000001</v>
      </c>
      <c r="D17" s="46"/>
      <c r="E17" s="660">
        <v>27456005</v>
      </c>
      <c r="F17" s="670"/>
      <c r="G17" s="670">
        <v>40940</v>
      </c>
      <c r="H17" s="1655"/>
      <c r="I17" s="668" t="s">
        <v>1015</v>
      </c>
    </row>
    <row r="18" spans="1:9" s="609" customFormat="1" ht="45">
      <c r="A18" s="665" t="s">
        <v>1020</v>
      </c>
      <c r="B18" s="660">
        <f t="shared" si="0"/>
        <v>120255516.22500001</v>
      </c>
      <c r="C18" s="660">
        <f t="shared" si="1"/>
        <v>804786916.27499998</v>
      </c>
      <c r="D18" s="46"/>
      <c r="E18" s="660">
        <v>925042432.5</v>
      </c>
      <c r="F18" s="670">
        <v>41000</v>
      </c>
      <c r="G18" s="670">
        <v>41244</v>
      </c>
      <c r="H18" s="1655"/>
      <c r="I18" s="668" t="s">
        <v>1021</v>
      </c>
    </row>
    <row r="19" spans="1:9" s="609" customFormat="1" ht="45">
      <c r="A19" s="665" t="s">
        <v>1022</v>
      </c>
      <c r="B19" s="660">
        <f t="shared" si="0"/>
        <v>511744121.85000002</v>
      </c>
      <c r="C19" s="660">
        <f t="shared" si="1"/>
        <v>3424749123.1500001</v>
      </c>
      <c r="D19" s="46"/>
      <c r="E19" s="660">
        <v>3936493245</v>
      </c>
      <c r="F19" s="670">
        <v>40848</v>
      </c>
      <c r="G19" s="670">
        <v>41091</v>
      </c>
      <c r="H19" s="1655"/>
      <c r="I19" s="668" t="s">
        <v>1021</v>
      </c>
    </row>
    <row r="20" spans="1:9" s="609" customFormat="1" ht="45">
      <c r="A20" s="665" t="s">
        <v>1023</v>
      </c>
      <c r="B20" s="660">
        <f t="shared" si="0"/>
        <v>18720000</v>
      </c>
      <c r="C20" s="660">
        <f t="shared" si="1"/>
        <v>125280000</v>
      </c>
      <c r="D20" s="46"/>
      <c r="E20" s="660">
        <v>144000000</v>
      </c>
      <c r="F20" s="670"/>
      <c r="G20" s="670">
        <v>40940</v>
      </c>
      <c r="H20" s="1655"/>
      <c r="I20" s="668" t="s">
        <v>1015</v>
      </c>
    </row>
    <row r="21" spans="1:9" s="609" customFormat="1" ht="45">
      <c r="A21" s="665" t="s">
        <v>1024</v>
      </c>
      <c r="B21" s="660">
        <f t="shared" si="0"/>
        <v>9944652.25</v>
      </c>
      <c r="C21" s="660">
        <f t="shared" si="1"/>
        <v>66552672.75</v>
      </c>
      <c r="D21" s="46"/>
      <c r="E21" s="660">
        <v>76497325</v>
      </c>
      <c r="F21" s="670"/>
      <c r="G21" s="670">
        <v>41306</v>
      </c>
      <c r="H21" s="1655"/>
      <c r="I21" s="668" t="s">
        <v>1015</v>
      </c>
    </row>
    <row r="22" spans="1:9" s="609" customFormat="1" ht="45">
      <c r="A22" s="665" t="s">
        <v>1025</v>
      </c>
      <c r="B22" s="660">
        <f t="shared" si="0"/>
        <v>6630000</v>
      </c>
      <c r="C22" s="660">
        <f t="shared" si="1"/>
        <v>44370000</v>
      </c>
      <c r="D22" s="46"/>
      <c r="E22" s="660">
        <v>51000000</v>
      </c>
      <c r="F22" s="670">
        <v>40969</v>
      </c>
      <c r="G22" s="670">
        <v>41091</v>
      </c>
      <c r="H22" s="1655"/>
      <c r="I22" s="668" t="s">
        <v>1015</v>
      </c>
    </row>
    <row r="23" spans="1:9" s="609" customFormat="1" ht="30">
      <c r="A23" s="665" t="s">
        <v>1026</v>
      </c>
      <c r="B23" s="660">
        <f t="shared" si="0"/>
        <v>527544913.74000007</v>
      </c>
      <c r="C23" s="660">
        <f t="shared" si="1"/>
        <v>3530492884.2600002</v>
      </c>
      <c r="D23" s="46"/>
      <c r="E23" s="660">
        <v>4058037798.0000005</v>
      </c>
      <c r="F23" s="670">
        <v>41000</v>
      </c>
      <c r="G23" s="670">
        <v>41214</v>
      </c>
      <c r="H23" s="1655"/>
      <c r="I23" s="668" t="s">
        <v>1027</v>
      </c>
    </row>
    <row r="24" spans="1:9" s="609" customFormat="1" ht="45">
      <c r="A24" s="665" t="s">
        <v>1028</v>
      </c>
      <c r="B24" s="660">
        <f t="shared" si="0"/>
        <v>454242999.60000002</v>
      </c>
      <c r="C24" s="660">
        <f t="shared" si="1"/>
        <v>3039933920.4000001</v>
      </c>
      <c r="D24" s="46"/>
      <c r="E24" s="660">
        <v>3494176920</v>
      </c>
      <c r="F24" s="670">
        <v>41000</v>
      </c>
      <c r="G24" s="670">
        <v>41214</v>
      </c>
      <c r="H24" s="1655"/>
      <c r="I24" s="668" t="s">
        <v>1027</v>
      </c>
    </row>
    <row r="25" spans="1:9" s="609" customFormat="1" ht="30.75" thickBot="1">
      <c r="A25" s="678" t="s">
        <v>1029</v>
      </c>
      <c r="B25" s="679">
        <f t="shared" si="0"/>
        <v>44708365</v>
      </c>
      <c r="C25" s="679">
        <f t="shared" si="1"/>
        <v>299202135</v>
      </c>
      <c r="D25" s="680"/>
      <c r="E25" s="679">
        <v>343910500</v>
      </c>
      <c r="F25" s="681">
        <v>41000</v>
      </c>
      <c r="G25" s="681">
        <v>41091</v>
      </c>
      <c r="H25" s="1655"/>
      <c r="I25" s="682" t="s">
        <v>1027</v>
      </c>
    </row>
    <row r="26" spans="1:9" s="134" customFormat="1" ht="16.5" thickBot="1">
      <c r="A26" s="683" t="s">
        <v>6</v>
      </c>
      <c r="B26" s="684">
        <f>SUM(B9:B25)</f>
        <v>3750917047.5182552</v>
      </c>
      <c r="C26" s="684">
        <f>SUM(C9:C25)</f>
        <v>25102291010.314476</v>
      </c>
      <c r="D26" s="685"/>
      <c r="E26" s="684">
        <f>SUM(E9:E25)</f>
        <v>28853208057.832726</v>
      </c>
      <c r="F26" s="686"/>
      <c r="G26" s="686"/>
      <c r="H26" s="687"/>
      <c r="I26" s="688"/>
    </row>
    <row r="27" spans="1:9" ht="15.75" thickBot="1">
      <c r="A27" s="671"/>
      <c r="B27" s="673"/>
      <c r="C27" s="673"/>
      <c r="D27" s="672"/>
      <c r="E27" s="674"/>
      <c r="F27" s="675"/>
      <c r="G27" s="675"/>
      <c r="H27" s="676"/>
      <c r="I27" s="677"/>
    </row>
    <row r="28" spans="1:9" ht="16.5" thickBot="1">
      <c r="A28" s="1649" t="s">
        <v>1030</v>
      </c>
      <c r="B28" s="1650"/>
      <c r="C28" s="1650"/>
      <c r="D28" s="1650"/>
      <c r="E28" s="1650"/>
      <c r="F28" s="1650"/>
      <c r="G28" s="1650"/>
      <c r="H28" s="1650" t="s">
        <v>1001</v>
      </c>
      <c r="I28" s="1651"/>
    </row>
    <row r="29" spans="1:9" s="609" customFormat="1" ht="24.75" customHeight="1">
      <c r="A29" s="665" t="s">
        <v>1031</v>
      </c>
      <c r="B29" s="660">
        <f t="shared" si="0"/>
        <v>28131742.859999999</v>
      </c>
      <c r="C29" s="660">
        <f t="shared" si="1"/>
        <v>188266279.13999999</v>
      </c>
      <c r="D29" s="46"/>
      <c r="E29" s="660">
        <v>216398022</v>
      </c>
      <c r="F29" s="670">
        <v>41000</v>
      </c>
      <c r="G29" s="670">
        <v>41091</v>
      </c>
      <c r="H29" s="1656" t="s">
        <v>991</v>
      </c>
      <c r="I29" s="668" t="s">
        <v>1032</v>
      </c>
    </row>
    <row r="30" spans="1:9" s="609" customFormat="1" ht="30">
      <c r="A30" s="665" t="s">
        <v>1033</v>
      </c>
      <c r="B30" s="660">
        <f t="shared" si="0"/>
        <v>41002000</v>
      </c>
      <c r="C30" s="660">
        <f t="shared" si="1"/>
        <v>274398000</v>
      </c>
      <c r="D30" s="46"/>
      <c r="E30" s="660">
        <v>315400000</v>
      </c>
      <c r="F30" s="670">
        <v>41000</v>
      </c>
      <c r="G30" s="670">
        <v>41091</v>
      </c>
      <c r="H30" s="1652"/>
      <c r="I30" s="668" t="s">
        <v>1032</v>
      </c>
    </row>
    <row r="31" spans="1:9" s="609" customFormat="1" ht="30">
      <c r="A31" s="665" t="s">
        <v>1034</v>
      </c>
      <c r="B31" s="660">
        <f t="shared" si="0"/>
        <v>42009240</v>
      </c>
      <c r="C31" s="660">
        <f t="shared" si="1"/>
        <v>281138760</v>
      </c>
      <c r="D31" s="46"/>
      <c r="E31" s="660">
        <v>323148000</v>
      </c>
      <c r="F31" s="670">
        <v>41000</v>
      </c>
      <c r="G31" s="670">
        <v>41091</v>
      </c>
      <c r="H31" s="1652"/>
      <c r="I31" s="668" t="s">
        <v>1032</v>
      </c>
    </row>
    <row r="32" spans="1:9" s="609" customFormat="1" ht="15">
      <c r="A32" s="665" t="s">
        <v>1035</v>
      </c>
      <c r="B32" s="660">
        <f t="shared" si="0"/>
        <v>129770550</v>
      </c>
      <c r="C32" s="660">
        <f t="shared" si="1"/>
        <v>868464450</v>
      </c>
      <c r="D32" s="46"/>
      <c r="E32" s="660">
        <v>998235000</v>
      </c>
      <c r="F32" s="670">
        <v>41000</v>
      </c>
      <c r="G32" s="670">
        <v>41091</v>
      </c>
      <c r="H32" s="1652"/>
      <c r="I32" s="668" t="s">
        <v>1032</v>
      </c>
    </row>
    <row r="33" spans="1:9" s="609" customFormat="1" ht="30">
      <c r="A33" s="665" t="s">
        <v>1036</v>
      </c>
      <c r="B33" s="660">
        <f t="shared" si="0"/>
        <v>43707300</v>
      </c>
      <c r="C33" s="660">
        <f t="shared" si="1"/>
        <v>292502700</v>
      </c>
      <c r="D33" s="46"/>
      <c r="E33" s="660">
        <v>336210000</v>
      </c>
      <c r="F33" s="670">
        <v>41000</v>
      </c>
      <c r="G33" s="670">
        <v>41091</v>
      </c>
      <c r="H33" s="1652"/>
      <c r="I33" s="668" t="s">
        <v>1032</v>
      </c>
    </row>
    <row r="34" spans="1:9" s="609" customFormat="1" ht="30">
      <c r="A34" s="665" t="s">
        <v>1037</v>
      </c>
      <c r="B34" s="660">
        <f t="shared" si="0"/>
        <v>47133632</v>
      </c>
      <c r="C34" s="660">
        <f t="shared" si="1"/>
        <v>315432768</v>
      </c>
      <c r="D34" s="46"/>
      <c r="E34" s="660">
        <v>362566400</v>
      </c>
      <c r="F34" s="670">
        <v>41000</v>
      </c>
      <c r="G34" s="670">
        <v>41091</v>
      </c>
      <c r="H34" s="1652"/>
      <c r="I34" s="668" t="s">
        <v>1032</v>
      </c>
    </row>
    <row r="35" spans="1:9" s="609" customFormat="1" ht="30">
      <c r="A35" s="665" t="s">
        <v>1038</v>
      </c>
      <c r="B35" s="660">
        <f t="shared" si="0"/>
        <v>32627937.888000004</v>
      </c>
      <c r="C35" s="660">
        <f t="shared" si="1"/>
        <v>218356199.71200001</v>
      </c>
      <c r="D35" s="46"/>
      <c r="E35" s="660">
        <v>250984137.60000002</v>
      </c>
      <c r="F35" s="670">
        <v>41000</v>
      </c>
      <c r="G35" s="670">
        <v>41091</v>
      </c>
      <c r="H35" s="1652"/>
      <c r="I35" s="668" t="s">
        <v>1032</v>
      </c>
    </row>
    <row r="36" spans="1:9" s="609" customFormat="1" ht="30">
      <c r="A36" s="665" t="s">
        <v>1039</v>
      </c>
      <c r="B36" s="660">
        <f t="shared" si="0"/>
        <v>247032725.94</v>
      </c>
      <c r="C36" s="660">
        <f t="shared" si="1"/>
        <v>1653219012.0599999</v>
      </c>
      <c r="D36" s="46"/>
      <c r="E36" s="660">
        <v>1900251738</v>
      </c>
      <c r="F36" s="670">
        <v>41000</v>
      </c>
      <c r="G36" s="670">
        <v>41091</v>
      </c>
      <c r="H36" s="1652"/>
      <c r="I36" s="668" t="s">
        <v>1032</v>
      </c>
    </row>
    <row r="37" spans="1:9" s="609" customFormat="1" ht="30">
      <c r="A37" s="665" t="s">
        <v>1040</v>
      </c>
      <c r="B37" s="660">
        <f t="shared" si="0"/>
        <v>50764350</v>
      </c>
      <c r="C37" s="660">
        <f t="shared" si="1"/>
        <v>339730650</v>
      </c>
      <c r="D37" s="46"/>
      <c r="E37" s="660">
        <v>390495000</v>
      </c>
      <c r="F37" s="670">
        <v>41000</v>
      </c>
      <c r="G37" s="670">
        <v>41091</v>
      </c>
      <c r="H37" s="1652"/>
      <c r="I37" s="668" t="s">
        <v>1032</v>
      </c>
    </row>
    <row r="38" spans="1:9" s="609" customFormat="1" ht="30">
      <c r="A38" s="665" t="s">
        <v>1041</v>
      </c>
      <c r="B38" s="660">
        <f t="shared" si="0"/>
        <v>16439843.940000001</v>
      </c>
      <c r="C38" s="660">
        <f t="shared" si="1"/>
        <v>110020494.06</v>
      </c>
      <c r="D38" s="46"/>
      <c r="E38" s="660">
        <v>126460338</v>
      </c>
      <c r="F38" s="670">
        <v>41000</v>
      </c>
      <c r="G38" s="670">
        <v>41091</v>
      </c>
      <c r="H38" s="1652"/>
      <c r="I38" s="668" t="s">
        <v>1032</v>
      </c>
    </row>
    <row r="39" spans="1:9" s="609" customFormat="1" ht="15">
      <c r="A39" s="665" t="s">
        <v>1042</v>
      </c>
      <c r="B39" s="660">
        <f t="shared" si="0"/>
        <v>13022100</v>
      </c>
      <c r="C39" s="660">
        <f t="shared" si="1"/>
        <v>87147900</v>
      </c>
      <c r="D39" s="46"/>
      <c r="E39" s="660">
        <v>100170000</v>
      </c>
      <c r="F39" s="670">
        <v>41000</v>
      </c>
      <c r="G39" s="670">
        <v>41091</v>
      </c>
      <c r="H39" s="1652"/>
      <c r="I39" s="668" t="s">
        <v>1032</v>
      </c>
    </row>
    <row r="40" spans="1:9" s="609" customFormat="1" ht="24.75" customHeight="1">
      <c r="A40" s="665" t="s">
        <v>1043</v>
      </c>
      <c r="B40" s="660">
        <f t="shared" si="0"/>
        <v>11097450</v>
      </c>
      <c r="C40" s="660">
        <f t="shared" si="1"/>
        <v>74267550</v>
      </c>
      <c r="D40" s="46"/>
      <c r="E40" s="660">
        <v>85365000</v>
      </c>
      <c r="F40" s="670">
        <v>41000</v>
      </c>
      <c r="G40" s="670">
        <v>41091</v>
      </c>
      <c r="H40" s="1652"/>
      <c r="I40" s="668" t="s">
        <v>1032</v>
      </c>
    </row>
    <row r="41" spans="1:9" s="609" customFormat="1" ht="30">
      <c r="A41" s="665" t="s">
        <v>1044</v>
      </c>
      <c r="B41" s="660">
        <f t="shared" si="0"/>
        <v>22454250</v>
      </c>
      <c r="C41" s="660">
        <f t="shared" si="1"/>
        <v>150270750</v>
      </c>
      <c r="D41" s="46"/>
      <c r="E41" s="660">
        <v>172725000</v>
      </c>
      <c r="F41" s="670">
        <v>41000</v>
      </c>
      <c r="G41" s="670">
        <v>41091</v>
      </c>
      <c r="H41" s="1652"/>
      <c r="I41" s="668" t="s">
        <v>1032</v>
      </c>
    </row>
    <row r="42" spans="1:9" s="609" customFormat="1" ht="24.75" customHeight="1">
      <c r="A42" s="665" t="s">
        <v>1045</v>
      </c>
      <c r="B42" s="660">
        <f t="shared" si="0"/>
        <v>66494610</v>
      </c>
      <c r="C42" s="660">
        <f t="shared" si="1"/>
        <v>445002390</v>
      </c>
      <c r="D42" s="46"/>
      <c r="E42" s="660">
        <v>511497000</v>
      </c>
      <c r="F42" s="670">
        <v>41000</v>
      </c>
      <c r="G42" s="670">
        <v>41091</v>
      </c>
      <c r="H42" s="1652"/>
      <c r="I42" s="668" t="s">
        <v>1032</v>
      </c>
    </row>
    <row r="43" spans="1:9" s="609" customFormat="1" ht="30">
      <c r="A43" s="665" t="s">
        <v>1046</v>
      </c>
      <c r="B43" s="660">
        <f t="shared" si="0"/>
        <v>12437880</v>
      </c>
      <c r="C43" s="660">
        <f t="shared" si="1"/>
        <v>83238120</v>
      </c>
      <c r="D43" s="46"/>
      <c r="E43" s="660">
        <v>95676000</v>
      </c>
      <c r="F43" s="670">
        <v>41000</v>
      </c>
      <c r="G43" s="670">
        <v>41091</v>
      </c>
      <c r="H43" s="1652"/>
      <c r="I43" s="668" t="s">
        <v>1032</v>
      </c>
    </row>
    <row r="44" spans="1:9" s="609" customFormat="1" ht="30.75" thickBot="1">
      <c r="A44" s="665" t="s">
        <v>1047</v>
      </c>
      <c r="B44" s="660">
        <f t="shared" si="0"/>
        <v>68277300</v>
      </c>
      <c r="C44" s="660">
        <f t="shared" si="1"/>
        <v>456932700</v>
      </c>
      <c r="D44" s="46"/>
      <c r="E44" s="660">
        <v>525210000</v>
      </c>
      <c r="F44" s="670">
        <v>41000</v>
      </c>
      <c r="G44" s="670">
        <v>41091</v>
      </c>
      <c r="H44" s="1652"/>
      <c r="I44" s="668" t="s">
        <v>1032</v>
      </c>
    </row>
    <row r="45" spans="1:9" s="134" customFormat="1" ht="16.5" thickBot="1">
      <c r="A45" s="683" t="s">
        <v>1048</v>
      </c>
      <c r="B45" s="684">
        <f>SUM(B29:B44)</f>
        <v>872402912.62800002</v>
      </c>
      <c r="C45" s="684">
        <f>SUM(C29:C44)</f>
        <v>5838388722.9720001</v>
      </c>
      <c r="D45" s="685"/>
      <c r="E45" s="684">
        <f>SUM(E29:E44)</f>
        <v>6710791635.6000004</v>
      </c>
      <c r="F45" s="686"/>
      <c r="G45" s="686"/>
      <c r="H45" s="687"/>
      <c r="I45" s="688"/>
    </row>
    <row r="46" spans="1:9" ht="15">
      <c r="A46" s="671"/>
      <c r="B46" s="673"/>
      <c r="C46" s="673"/>
      <c r="D46" s="672"/>
      <c r="E46" s="674"/>
      <c r="F46" s="675"/>
      <c r="G46" s="675"/>
      <c r="H46" s="676"/>
      <c r="I46" s="677"/>
    </row>
    <row r="47" spans="1:9" ht="15.75">
      <c r="A47" s="1646" t="s">
        <v>1049</v>
      </c>
      <c r="B47" s="1647"/>
      <c r="C47" s="1647"/>
      <c r="D47" s="1647"/>
      <c r="E47" s="1647"/>
      <c r="F47" s="1647"/>
      <c r="G47" s="1647"/>
      <c r="H47" s="1647" t="s">
        <v>1001</v>
      </c>
      <c r="I47" s="1648"/>
    </row>
    <row r="48" spans="1:9" s="657" customFormat="1" ht="45">
      <c r="A48" s="666" t="s">
        <v>1050</v>
      </c>
      <c r="B48" s="660">
        <f t="shared" si="0"/>
        <v>1147531192.946671</v>
      </c>
      <c r="C48" s="660">
        <f t="shared" si="1"/>
        <v>7679631829.7200289</v>
      </c>
      <c r="D48" s="46"/>
      <c r="E48" s="660">
        <f>11916666666.6667-3089503644</f>
        <v>8827163022.6667004</v>
      </c>
      <c r="F48" s="663">
        <v>2011</v>
      </c>
      <c r="G48" s="669">
        <v>41244</v>
      </c>
      <c r="H48" s="1657" t="s">
        <v>991</v>
      </c>
      <c r="I48" s="668" t="s">
        <v>1051</v>
      </c>
    </row>
    <row r="49" spans="1:9" s="657" customFormat="1" ht="24.75" customHeight="1">
      <c r="A49" s="666" t="s">
        <v>1052</v>
      </c>
      <c r="B49" s="660">
        <f t="shared" si="0"/>
        <v>212440062.38</v>
      </c>
      <c r="C49" s="660">
        <f t="shared" si="1"/>
        <v>1421714263.6199999</v>
      </c>
      <c r="D49" s="46"/>
      <c r="E49" s="660">
        <v>1634154326</v>
      </c>
      <c r="F49" s="669">
        <v>41091</v>
      </c>
      <c r="G49" s="669">
        <v>41244</v>
      </c>
      <c r="H49" s="1652"/>
      <c r="I49" s="668" t="s">
        <v>1053</v>
      </c>
    </row>
    <row r="50" spans="1:9" s="657" customFormat="1" ht="16.5" thickBot="1">
      <c r="A50" s="666" t="s">
        <v>1054</v>
      </c>
      <c r="B50" s="660">
        <f t="shared" si="0"/>
        <v>40327976</v>
      </c>
      <c r="C50" s="660">
        <f t="shared" si="1"/>
        <v>269887224</v>
      </c>
      <c r="D50" s="46"/>
      <c r="E50" s="660">
        <v>310215200</v>
      </c>
      <c r="F50" s="663"/>
      <c r="G50" s="663"/>
      <c r="H50" s="1652"/>
      <c r="I50" s="668" t="s">
        <v>1055</v>
      </c>
    </row>
    <row r="51" spans="1:9" s="134" customFormat="1" ht="16.5" thickBot="1">
      <c r="A51" s="683" t="s">
        <v>1056</v>
      </c>
      <c r="B51" s="684">
        <f>SUM(B48:B50)</f>
        <v>1400299231.3266711</v>
      </c>
      <c r="C51" s="684">
        <f>SUM(C48:C50)</f>
        <v>9371233317.3400288</v>
      </c>
      <c r="D51" s="685"/>
      <c r="E51" s="684">
        <f>SUM(E48:E50)</f>
        <v>10771532548.6667</v>
      </c>
      <c r="F51" s="686"/>
      <c r="G51" s="686"/>
      <c r="H51" s="1653"/>
      <c r="I51" s="688"/>
    </row>
    <row r="52" spans="1:9" ht="15">
      <c r="A52" s="671"/>
      <c r="B52" s="673"/>
      <c r="C52" s="673"/>
      <c r="D52" s="672"/>
      <c r="E52" s="674"/>
      <c r="F52" s="675"/>
      <c r="G52" s="675"/>
      <c r="H52" s="676"/>
      <c r="I52" s="677"/>
    </row>
    <row r="53" spans="1:9" ht="15.75">
      <c r="A53" s="1646" t="s">
        <v>1057</v>
      </c>
      <c r="B53" s="1647"/>
      <c r="C53" s="1647"/>
      <c r="D53" s="1647"/>
      <c r="E53" s="1647"/>
      <c r="F53" s="1647"/>
      <c r="G53" s="1647"/>
      <c r="H53" s="1647" t="s">
        <v>1001</v>
      </c>
      <c r="I53" s="1648"/>
    </row>
    <row r="54" spans="1:9" s="657" customFormat="1" ht="31.5">
      <c r="A54" s="691" t="s">
        <v>1058</v>
      </c>
      <c r="B54" s="660">
        <f t="shared" si="0"/>
        <v>3793900415.6300001</v>
      </c>
      <c r="C54" s="660">
        <f t="shared" si="1"/>
        <v>25389948935.369999</v>
      </c>
      <c r="D54" s="46"/>
      <c r="E54" s="660">
        <v>29183849351</v>
      </c>
      <c r="F54" s="669">
        <v>40909</v>
      </c>
      <c r="G54" s="669">
        <v>41061</v>
      </c>
      <c r="H54" s="1657" t="s">
        <v>991</v>
      </c>
      <c r="I54" s="668" t="s">
        <v>1059</v>
      </c>
    </row>
    <row r="55" spans="1:9" s="657" customFormat="1" ht="47.25">
      <c r="A55" s="691" t="s">
        <v>1060</v>
      </c>
      <c r="B55" s="660">
        <f t="shared" si="0"/>
        <v>1396519152.8600001</v>
      </c>
      <c r="C55" s="660">
        <f t="shared" si="1"/>
        <v>9345935869.1399994</v>
      </c>
      <c r="D55" s="46"/>
      <c r="E55" s="660">
        <v>10742455022</v>
      </c>
      <c r="F55" s="669">
        <v>40909</v>
      </c>
      <c r="G55" s="669">
        <v>41061</v>
      </c>
      <c r="H55" s="1652"/>
      <c r="I55" s="668" t="s">
        <v>1059</v>
      </c>
    </row>
    <row r="56" spans="1:9" s="657" customFormat="1" ht="32.25" thickBot="1">
      <c r="A56" s="691" t="s">
        <v>1061</v>
      </c>
      <c r="B56" s="660">
        <f t="shared" si="0"/>
        <v>354254876.30000001</v>
      </c>
      <c r="C56" s="660">
        <f t="shared" si="1"/>
        <v>2370782633.6999998</v>
      </c>
      <c r="D56" s="46"/>
      <c r="E56" s="660">
        <v>2725037510</v>
      </c>
      <c r="F56" s="669">
        <v>40909</v>
      </c>
      <c r="G56" s="669">
        <v>41061</v>
      </c>
      <c r="H56" s="1658"/>
      <c r="I56" s="668" t="s">
        <v>1059</v>
      </c>
    </row>
    <row r="57" spans="1:9" s="134" customFormat="1" ht="16.5" thickBot="1">
      <c r="A57" s="683" t="s">
        <v>1062</v>
      </c>
      <c r="B57" s="684">
        <f>SUM(B54:B56)</f>
        <v>5544674444.79</v>
      </c>
      <c r="C57" s="684">
        <f>SUM(C54:C56)</f>
        <v>37106667438.209991</v>
      </c>
      <c r="D57" s="685"/>
      <c r="E57" s="684">
        <f>SUM(E54:E56)</f>
        <v>42651341883</v>
      </c>
      <c r="F57" s="686"/>
      <c r="G57" s="686"/>
      <c r="H57" s="664"/>
      <c r="I57" s="688"/>
    </row>
    <row r="58" spans="1:9" ht="15.75" thickBot="1">
      <c r="A58" s="671"/>
      <c r="B58" s="673"/>
      <c r="C58" s="673"/>
      <c r="D58" s="672"/>
      <c r="E58" s="674"/>
      <c r="F58" s="675"/>
      <c r="G58" s="675"/>
      <c r="H58" s="676"/>
      <c r="I58" s="677"/>
    </row>
    <row r="59" spans="1:9" ht="16.5" thickBot="1">
      <c r="A59" s="1649" t="s">
        <v>1063</v>
      </c>
      <c r="B59" s="1650"/>
      <c r="C59" s="1650"/>
      <c r="D59" s="1650"/>
      <c r="E59" s="1650"/>
      <c r="F59" s="1650"/>
      <c r="G59" s="1650"/>
      <c r="H59" s="1650" t="s">
        <v>1001</v>
      </c>
      <c r="I59" s="1651"/>
    </row>
    <row r="60" spans="1:9" s="657" customFormat="1" ht="24.75" customHeight="1">
      <c r="A60" s="708" t="s">
        <v>1064</v>
      </c>
      <c r="B60" s="689">
        <f t="shared" si="0"/>
        <v>138209571.63</v>
      </c>
      <c r="C60" s="689">
        <f t="shared" si="1"/>
        <v>924940979.37</v>
      </c>
      <c r="D60" s="690"/>
      <c r="E60" s="689">
        <v>1063150551</v>
      </c>
      <c r="F60" s="709">
        <v>40969</v>
      </c>
      <c r="G60" s="709">
        <v>41214</v>
      </c>
      <c r="H60" s="1652" t="s">
        <v>991</v>
      </c>
      <c r="I60" s="710" t="s">
        <v>1065</v>
      </c>
    </row>
    <row r="61" spans="1:9" s="657" customFormat="1" ht="22.5">
      <c r="A61" s="692" t="s">
        <v>1066</v>
      </c>
      <c r="B61" s="660">
        <f t="shared" si="0"/>
        <v>68195512.320000008</v>
      </c>
      <c r="C61" s="660">
        <f t="shared" si="1"/>
        <v>456385351.68000007</v>
      </c>
      <c r="D61" s="46"/>
      <c r="E61" s="660">
        <v>524580864.00000006</v>
      </c>
      <c r="F61" s="669">
        <v>40969</v>
      </c>
      <c r="G61" s="669">
        <v>41214</v>
      </c>
      <c r="H61" s="1652"/>
      <c r="I61" s="668" t="s">
        <v>1065</v>
      </c>
    </row>
    <row r="62" spans="1:9" s="657" customFormat="1" ht="22.5">
      <c r="A62" s="692" t="s">
        <v>1067</v>
      </c>
      <c r="B62" s="660">
        <f t="shared" si="0"/>
        <v>12896520</v>
      </c>
      <c r="C62" s="660">
        <f t="shared" si="1"/>
        <v>86307480</v>
      </c>
      <c r="D62" s="46"/>
      <c r="E62" s="660">
        <v>99204000</v>
      </c>
      <c r="F62" s="669">
        <v>40969</v>
      </c>
      <c r="G62" s="669">
        <v>41214</v>
      </c>
      <c r="H62" s="1652"/>
      <c r="I62" s="668" t="s">
        <v>1068</v>
      </c>
    </row>
    <row r="63" spans="1:9" s="657" customFormat="1" ht="33.75">
      <c r="A63" s="692" t="s">
        <v>1069</v>
      </c>
      <c r="B63" s="660">
        <f t="shared" si="0"/>
        <v>865932488.2650001</v>
      </c>
      <c r="C63" s="660">
        <f t="shared" si="1"/>
        <v>5795086652.2350006</v>
      </c>
      <c r="D63" s="46"/>
      <c r="E63" s="660">
        <v>6661019140.500001</v>
      </c>
      <c r="F63" s="669">
        <v>40969</v>
      </c>
      <c r="G63" s="669">
        <v>41214</v>
      </c>
      <c r="H63" s="1652"/>
      <c r="I63" s="668" t="s">
        <v>1070</v>
      </c>
    </row>
    <row r="64" spans="1:9" s="657" customFormat="1" ht="33.75">
      <c r="A64" s="692" t="s">
        <v>1071</v>
      </c>
      <c r="B64" s="660">
        <f t="shared" si="0"/>
        <v>659141050.62</v>
      </c>
      <c r="C64" s="660">
        <f t="shared" si="1"/>
        <v>4411174723.3800001</v>
      </c>
      <c r="D64" s="46"/>
      <c r="E64" s="660">
        <v>5070315774</v>
      </c>
      <c r="F64" s="669">
        <v>40969</v>
      </c>
      <c r="G64" s="669">
        <v>41214</v>
      </c>
      <c r="H64" s="1652"/>
      <c r="I64" s="668" t="s">
        <v>1070</v>
      </c>
    </row>
    <row r="65" spans="1:9" s="657" customFormat="1" ht="33.75">
      <c r="A65" s="692" t="s">
        <v>1072</v>
      </c>
      <c r="B65" s="660">
        <f t="shared" si="0"/>
        <v>141631386</v>
      </c>
      <c r="C65" s="660">
        <f t="shared" si="1"/>
        <v>947840814</v>
      </c>
      <c r="D65" s="46"/>
      <c r="E65" s="660">
        <v>1089472200</v>
      </c>
      <c r="F65" s="669">
        <v>40969</v>
      </c>
      <c r="G65" s="669">
        <v>41214</v>
      </c>
      <c r="H65" s="1652"/>
      <c r="I65" s="668" t="s">
        <v>1070</v>
      </c>
    </row>
    <row r="66" spans="1:9" s="657" customFormat="1" ht="23.25" thickBot="1">
      <c r="A66" s="693" t="s">
        <v>1073</v>
      </c>
      <c r="B66" s="667">
        <f t="shared" si="0"/>
        <v>172900000</v>
      </c>
      <c r="C66" s="667">
        <f t="shared" si="1"/>
        <v>1157100000</v>
      </c>
      <c r="D66" s="281"/>
      <c r="E66" s="667">
        <v>1330000000</v>
      </c>
      <c r="F66" s="694">
        <v>40909</v>
      </c>
      <c r="G66" s="695">
        <v>41244</v>
      </c>
      <c r="H66" s="1653"/>
      <c r="I66" s="696" t="s">
        <v>1074</v>
      </c>
    </row>
    <row r="67" spans="1:9" s="134" customFormat="1" ht="16.5" thickBot="1">
      <c r="A67" s="701" t="s">
        <v>1075</v>
      </c>
      <c r="B67" s="702">
        <f>SUM(B60:B66)</f>
        <v>2058906528.835</v>
      </c>
      <c r="C67" s="702">
        <f>SUM(C60:C66)</f>
        <v>13778836000.665001</v>
      </c>
      <c r="D67" s="697"/>
      <c r="E67" s="702">
        <f>SUM(E60:E66)</f>
        <v>15837742529.5</v>
      </c>
      <c r="F67" s="698"/>
      <c r="G67" s="698"/>
      <c r="H67" s="699"/>
      <c r="I67" s="700"/>
    </row>
    <row r="68" spans="1:9" ht="15.75" thickBot="1">
      <c r="A68" s="671"/>
      <c r="B68" s="673"/>
      <c r="C68" s="673"/>
      <c r="D68" s="672"/>
      <c r="E68" s="674"/>
      <c r="F68" s="675"/>
      <c r="G68" s="675"/>
      <c r="H68" s="676"/>
      <c r="I68" s="677"/>
    </row>
    <row r="69" spans="1:9" ht="16.5" thickBot="1">
      <c r="A69" s="703" t="s">
        <v>1078</v>
      </c>
      <c r="B69" s="704">
        <f>B67+B57+B51+B45+B26</f>
        <v>13627200165.097927</v>
      </c>
      <c r="C69" s="704">
        <f t="shared" ref="C69:E69" si="2">C67+C57+C51+C45+C26</f>
        <v>91197416489.501495</v>
      </c>
      <c r="D69" s="704"/>
      <c r="E69" s="704">
        <f t="shared" si="2"/>
        <v>104824616654.59943</v>
      </c>
      <c r="F69" s="705"/>
      <c r="G69" s="705"/>
      <c r="H69" s="706"/>
      <c r="I69" s="707"/>
    </row>
  </sheetData>
  <mergeCells count="19">
    <mergeCell ref="H60:H66"/>
    <mergeCell ref="A59:I59"/>
    <mergeCell ref="H9:H25"/>
    <mergeCell ref="H29:H44"/>
    <mergeCell ref="H48:H51"/>
    <mergeCell ref="H54:H56"/>
    <mergeCell ref="A7:I7"/>
    <mergeCell ref="A8:I8"/>
    <mergeCell ref="A28:I28"/>
    <mergeCell ref="A47:I47"/>
    <mergeCell ref="A53:I53"/>
    <mergeCell ref="A3:A5"/>
    <mergeCell ref="B3:E3"/>
    <mergeCell ref="F3:G4"/>
    <mergeCell ref="H3:H5"/>
    <mergeCell ref="I3:I5"/>
    <mergeCell ref="B4:B5"/>
    <mergeCell ref="C4:D4"/>
    <mergeCell ref="E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enableFormatConditionsCalculation="0">
    <tabColor rgb="FFC00000"/>
  </sheetPr>
  <dimension ref="A1:BV53"/>
  <sheetViews>
    <sheetView topLeftCell="D21" zoomScale="90" zoomScaleNormal="90" workbookViewId="0">
      <selection activeCell="G21" sqref="G21:G24"/>
    </sheetView>
  </sheetViews>
  <sheetFormatPr baseColWidth="10" defaultRowHeight="12.75"/>
  <cols>
    <col min="1" max="1" width="29.42578125" customWidth="1"/>
    <col min="2" max="2" width="28.85546875" customWidth="1"/>
    <col min="3" max="3" width="30.7109375" customWidth="1"/>
    <col min="4" max="4" width="23.5703125" customWidth="1"/>
    <col min="5" max="5" width="23.42578125" customWidth="1"/>
    <col min="6" max="6" width="19" customWidth="1"/>
    <col min="7" max="7" width="26.140625" customWidth="1"/>
    <col min="8" max="8" width="19.85546875" customWidth="1"/>
    <col min="9" max="9" width="17.7109375" customWidth="1"/>
    <col min="10" max="10" width="17" customWidth="1"/>
    <col min="11" max="11" width="19.5703125" customWidth="1"/>
    <col min="12" max="12" width="15.28515625" customWidth="1"/>
    <col min="13" max="13" width="17.28515625" bestFit="1" customWidth="1"/>
    <col min="14" max="14" width="15" customWidth="1"/>
    <col min="15" max="15" width="21" customWidth="1"/>
  </cols>
  <sheetData>
    <row r="1" spans="1:74" ht="21" thickBot="1">
      <c r="A1" s="989" t="s">
        <v>57</v>
      </c>
      <c r="B1" s="990"/>
      <c r="C1" s="991"/>
      <c r="G1" s="992" t="s">
        <v>112</v>
      </c>
      <c r="H1" s="993"/>
      <c r="I1" s="993"/>
      <c r="J1" s="993"/>
      <c r="K1" s="993"/>
      <c r="L1" s="993"/>
      <c r="M1" s="993"/>
    </row>
    <row r="2" spans="1:74">
      <c r="A2" s="994" t="s">
        <v>58</v>
      </c>
      <c r="B2" s="995"/>
      <c r="C2" s="996"/>
      <c r="G2" s="997" t="s">
        <v>465</v>
      </c>
      <c r="H2" s="998"/>
      <c r="I2" s="998"/>
      <c r="J2" s="998"/>
      <c r="K2" s="998"/>
      <c r="L2" s="998"/>
      <c r="M2" s="999"/>
    </row>
    <row r="3" spans="1:74" ht="16.5" thickBot="1">
      <c r="A3" s="943" t="s">
        <v>59</v>
      </c>
      <c r="B3" s="1003"/>
      <c r="C3" s="1004"/>
      <c r="G3" s="1000"/>
      <c r="H3" s="1001"/>
      <c r="I3" s="1001"/>
      <c r="J3" s="1001"/>
      <c r="K3" s="1001"/>
      <c r="L3" s="1001"/>
      <c r="M3" s="1002"/>
    </row>
    <row r="4" spans="1:74" ht="16.5" thickBot="1">
      <c r="A4" s="946" t="s">
        <v>7</v>
      </c>
      <c r="B4" s="947"/>
      <c r="C4" s="948"/>
      <c r="D4" s="34"/>
      <c r="E4" s="34"/>
      <c r="F4" s="34"/>
      <c r="G4" s="32"/>
      <c r="H4" s="18"/>
      <c r="I4" s="18"/>
      <c r="J4" s="18"/>
    </row>
    <row r="5" spans="1:74" ht="13.5" thickBot="1">
      <c r="L5" s="20"/>
      <c r="M5" s="33"/>
      <c r="N5" s="33"/>
      <c r="O5" s="18"/>
      <c r="P5" s="18"/>
      <c r="Q5" s="18"/>
      <c r="R5" s="18"/>
      <c r="S5" s="18"/>
      <c r="T5" s="18"/>
      <c r="U5" s="18"/>
      <c r="V5" s="18"/>
      <c r="W5" s="18"/>
      <c r="X5" s="18"/>
    </row>
    <row r="6" spans="1:74" s="21" customFormat="1" ht="12.75" customHeight="1">
      <c r="A6" s="950" t="s">
        <v>462</v>
      </c>
      <c r="B6" s="984" t="s">
        <v>461</v>
      </c>
      <c r="C6" s="984" t="s">
        <v>414</v>
      </c>
      <c r="D6" s="984" t="s">
        <v>751</v>
      </c>
      <c r="E6" s="984" t="s">
        <v>79</v>
      </c>
      <c r="F6" s="984" t="s">
        <v>460</v>
      </c>
      <c r="G6" s="921" t="s">
        <v>17</v>
      </c>
      <c r="H6" s="921" t="s">
        <v>457</v>
      </c>
      <c r="I6" s="921"/>
      <c r="J6" s="921"/>
      <c r="K6" s="921"/>
      <c r="L6" s="922" t="s">
        <v>18</v>
      </c>
      <c r="M6" s="923"/>
      <c r="N6" s="934" t="s">
        <v>19</v>
      </c>
      <c r="O6" s="926" t="s">
        <v>16</v>
      </c>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row>
    <row r="7" spans="1:74" s="41" customFormat="1" ht="12.75" customHeight="1">
      <c r="A7" s="951"/>
      <c r="B7" s="985"/>
      <c r="C7" s="985"/>
      <c r="D7" s="985"/>
      <c r="E7" s="985"/>
      <c r="F7" s="985"/>
      <c r="G7" s="932"/>
      <c r="H7" s="987" t="s">
        <v>20</v>
      </c>
      <c r="I7" s="932" t="s">
        <v>456</v>
      </c>
      <c r="J7" s="932"/>
      <c r="K7" s="987" t="s">
        <v>21</v>
      </c>
      <c r="L7" s="924"/>
      <c r="M7" s="925"/>
      <c r="N7" s="935"/>
      <c r="O7" s="927"/>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row>
    <row r="8" spans="1:74" s="41" customFormat="1" ht="26.25" thickBot="1">
      <c r="A8" s="952"/>
      <c r="B8" s="986"/>
      <c r="C8" s="986"/>
      <c r="D8" s="986"/>
      <c r="E8" s="986"/>
      <c r="F8" s="986"/>
      <c r="G8" s="933"/>
      <c r="H8" s="988"/>
      <c r="I8" s="468" t="s">
        <v>22</v>
      </c>
      <c r="J8" s="468" t="s">
        <v>23</v>
      </c>
      <c r="K8" s="988"/>
      <c r="L8" s="469" t="s">
        <v>24</v>
      </c>
      <c r="M8" s="469" t="s">
        <v>25</v>
      </c>
      <c r="N8" s="936"/>
      <c r="O8" s="92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row>
    <row r="9" spans="1:74" s="34" customFormat="1" ht="51">
      <c r="A9" s="949" t="s">
        <v>173</v>
      </c>
      <c r="B9" s="8" t="s">
        <v>174</v>
      </c>
      <c r="C9" s="14" t="s">
        <v>175</v>
      </c>
      <c r="D9" s="14">
        <v>2</v>
      </c>
      <c r="E9" s="9" t="s">
        <v>752</v>
      </c>
      <c r="F9" s="980">
        <v>66611130000</v>
      </c>
      <c r="G9" s="983" t="s">
        <v>753</v>
      </c>
      <c r="H9" s="973">
        <f>150000000+250000000</f>
        <v>400000000</v>
      </c>
      <c r="I9" s="973"/>
      <c r="J9" s="979" t="s">
        <v>2</v>
      </c>
      <c r="K9" s="973">
        <f>+H9+I9</f>
        <v>400000000</v>
      </c>
      <c r="L9" s="974">
        <v>40909</v>
      </c>
      <c r="M9" s="974">
        <v>41274</v>
      </c>
      <c r="N9" s="975" t="s">
        <v>754</v>
      </c>
      <c r="O9" s="978"/>
    </row>
    <row r="10" spans="1:74" s="34" customFormat="1" ht="76.5">
      <c r="A10" s="892"/>
      <c r="B10" s="6" t="s">
        <v>176</v>
      </c>
      <c r="C10" s="1" t="s">
        <v>177</v>
      </c>
      <c r="D10" s="472">
        <v>2760</v>
      </c>
      <c r="E10" s="2" t="s">
        <v>755</v>
      </c>
      <c r="F10" s="981"/>
      <c r="G10" s="970"/>
      <c r="H10" s="957"/>
      <c r="I10" s="957"/>
      <c r="J10" s="956"/>
      <c r="K10" s="957"/>
      <c r="L10" s="958"/>
      <c r="M10" s="958"/>
      <c r="N10" s="976"/>
      <c r="O10" s="968"/>
      <c r="Q10" s="55"/>
      <c r="R10" s="55"/>
      <c r="S10" s="55"/>
      <c r="T10" s="55"/>
      <c r="U10" s="55"/>
      <c r="V10" s="55"/>
      <c r="W10" s="55"/>
      <c r="X10" s="55"/>
      <c r="Y10" s="55"/>
      <c r="Z10" s="55"/>
      <c r="AA10" s="55"/>
    </row>
    <row r="11" spans="1:74" s="34" customFormat="1" ht="63.75">
      <c r="A11" s="892"/>
      <c r="B11" s="6" t="s">
        <v>178</v>
      </c>
      <c r="C11" s="25" t="s">
        <v>179</v>
      </c>
      <c r="D11" s="1">
        <v>21</v>
      </c>
      <c r="E11" s="2" t="s">
        <v>756</v>
      </c>
      <c r="F11" s="981"/>
      <c r="G11" s="970"/>
      <c r="H11" s="957"/>
      <c r="I11" s="957"/>
      <c r="J11" s="956"/>
      <c r="K11" s="957"/>
      <c r="L11" s="958"/>
      <c r="M11" s="958"/>
      <c r="N11" s="976"/>
      <c r="O11" s="968"/>
      <c r="Q11" s="55"/>
      <c r="R11" s="55"/>
      <c r="S11" s="55"/>
      <c r="T11" s="55"/>
      <c r="U11" s="55"/>
      <c r="V11" s="55"/>
      <c r="W11" s="55"/>
      <c r="X11" s="55"/>
      <c r="Y11" s="55"/>
      <c r="Z11" s="55"/>
      <c r="AA11" s="55"/>
      <c r="AB11" s="55"/>
      <c r="AD11" s="55"/>
    </row>
    <row r="12" spans="1:74" s="34" customFormat="1" ht="63.75">
      <c r="A12" s="892"/>
      <c r="B12" s="6" t="s">
        <v>180</v>
      </c>
      <c r="C12" s="25" t="s">
        <v>181</v>
      </c>
      <c r="D12" s="1">
        <v>586</v>
      </c>
      <c r="E12" s="2" t="s">
        <v>757</v>
      </c>
      <c r="F12" s="981"/>
      <c r="G12" s="970"/>
      <c r="H12" s="957"/>
      <c r="I12" s="957"/>
      <c r="J12" s="956"/>
      <c r="K12" s="957"/>
      <c r="L12" s="958"/>
      <c r="M12" s="958"/>
      <c r="N12" s="976"/>
      <c r="O12" s="968"/>
    </row>
    <row r="13" spans="1:74" s="34" customFormat="1" ht="51">
      <c r="A13" s="892"/>
      <c r="B13" s="6" t="s">
        <v>182</v>
      </c>
      <c r="C13" s="1" t="s">
        <v>183</v>
      </c>
      <c r="D13" s="1">
        <v>22</v>
      </c>
      <c r="E13" s="2" t="s">
        <v>758</v>
      </c>
      <c r="F13" s="981"/>
      <c r="G13" s="970"/>
      <c r="H13" s="957"/>
      <c r="I13" s="957"/>
      <c r="J13" s="956"/>
      <c r="K13" s="957"/>
      <c r="L13" s="958"/>
      <c r="M13" s="958"/>
      <c r="N13" s="976"/>
      <c r="O13" s="968"/>
    </row>
    <row r="14" spans="1:74" s="34" customFormat="1" ht="51">
      <c r="A14" s="892"/>
      <c r="B14" s="6" t="s">
        <v>232</v>
      </c>
      <c r="C14" s="1" t="s">
        <v>184</v>
      </c>
      <c r="D14" s="1" t="s">
        <v>759</v>
      </c>
      <c r="E14" s="2" t="s">
        <v>760</v>
      </c>
      <c r="F14" s="981"/>
      <c r="G14" s="970"/>
      <c r="H14" s="957"/>
      <c r="I14" s="957"/>
      <c r="J14" s="956"/>
      <c r="K14" s="957"/>
      <c r="L14" s="958"/>
      <c r="M14" s="958"/>
      <c r="N14" s="976"/>
      <c r="O14" s="968"/>
    </row>
    <row r="15" spans="1:74" s="34" customFormat="1" ht="25.5">
      <c r="A15" s="892"/>
      <c r="B15" s="6" t="s">
        <v>185</v>
      </c>
      <c r="C15" s="1" t="s">
        <v>186</v>
      </c>
      <c r="D15" s="1" t="s">
        <v>761</v>
      </c>
      <c r="E15" s="1" t="s">
        <v>762</v>
      </c>
      <c r="F15" s="981"/>
      <c r="G15" s="970" t="s">
        <v>763</v>
      </c>
      <c r="H15" s="957">
        <v>350000000</v>
      </c>
      <c r="I15" s="957"/>
      <c r="J15" s="956" t="s">
        <v>2</v>
      </c>
      <c r="K15" s="957">
        <f>+H15+I15</f>
        <v>350000000</v>
      </c>
      <c r="L15" s="972">
        <v>40909</v>
      </c>
      <c r="M15" s="972">
        <v>41274</v>
      </c>
      <c r="N15" s="976"/>
      <c r="O15" s="968"/>
    </row>
    <row r="16" spans="1:74" s="34" customFormat="1" ht="38.25">
      <c r="A16" s="892"/>
      <c r="B16" s="6" t="s">
        <v>187</v>
      </c>
      <c r="C16" s="56" t="s">
        <v>188</v>
      </c>
      <c r="D16" s="6" t="s">
        <v>764</v>
      </c>
      <c r="E16" s="6" t="s">
        <v>762</v>
      </c>
      <c r="F16" s="981"/>
      <c r="G16" s="970"/>
      <c r="H16" s="957"/>
      <c r="I16" s="957"/>
      <c r="J16" s="956"/>
      <c r="K16" s="957"/>
      <c r="L16" s="972"/>
      <c r="M16" s="972"/>
      <c r="N16" s="976"/>
      <c r="O16" s="968"/>
    </row>
    <row r="17" spans="1:15" s="34" customFormat="1" ht="38.25">
      <c r="A17" s="892"/>
      <c r="B17" s="6" t="s">
        <v>189</v>
      </c>
      <c r="C17" s="1" t="s">
        <v>190</v>
      </c>
      <c r="D17" s="6" t="s">
        <v>765</v>
      </c>
      <c r="E17" s="6" t="s">
        <v>766</v>
      </c>
      <c r="F17" s="981"/>
      <c r="G17" s="970"/>
      <c r="H17" s="957"/>
      <c r="I17" s="957"/>
      <c r="J17" s="956"/>
      <c r="K17" s="957"/>
      <c r="L17" s="972"/>
      <c r="M17" s="972"/>
      <c r="N17" s="976"/>
      <c r="O17" s="968"/>
    </row>
    <row r="18" spans="1:15" s="34" customFormat="1" ht="63.75">
      <c r="A18" s="892"/>
      <c r="B18" s="6" t="s">
        <v>233</v>
      </c>
      <c r="C18" s="1" t="s">
        <v>191</v>
      </c>
      <c r="D18" s="6" t="s">
        <v>767</v>
      </c>
      <c r="E18" s="6" t="s">
        <v>768</v>
      </c>
      <c r="F18" s="981"/>
      <c r="G18" s="970"/>
      <c r="H18" s="957"/>
      <c r="I18" s="957"/>
      <c r="J18" s="956"/>
      <c r="K18" s="957"/>
      <c r="L18" s="972"/>
      <c r="M18" s="972"/>
      <c r="N18" s="976"/>
      <c r="O18" s="968"/>
    </row>
    <row r="19" spans="1:15" s="34" customFormat="1" ht="63.75">
      <c r="A19" s="892"/>
      <c r="B19" s="6" t="s">
        <v>234</v>
      </c>
      <c r="C19" s="1" t="s">
        <v>192</v>
      </c>
      <c r="D19" s="6" t="s">
        <v>767</v>
      </c>
      <c r="E19" s="6" t="s">
        <v>769</v>
      </c>
      <c r="F19" s="981"/>
      <c r="G19" s="970"/>
      <c r="H19" s="957"/>
      <c r="I19" s="957"/>
      <c r="J19" s="956"/>
      <c r="K19" s="957"/>
      <c r="L19" s="972"/>
      <c r="M19" s="972"/>
      <c r="N19" s="976"/>
      <c r="O19" s="968"/>
    </row>
    <row r="20" spans="1:15" s="34" customFormat="1" ht="38.25">
      <c r="A20" s="892"/>
      <c r="B20" s="6" t="s">
        <v>193</v>
      </c>
      <c r="C20" s="1" t="s">
        <v>194</v>
      </c>
      <c r="D20" s="6" t="s">
        <v>770</v>
      </c>
      <c r="E20" s="474" t="s">
        <v>771</v>
      </c>
      <c r="F20" s="981"/>
      <c r="G20" s="970"/>
      <c r="H20" s="957"/>
      <c r="I20" s="957"/>
      <c r="J20" s="956"/>
      <c r="K20" s="957"/>
      <c r="L20" s="972"/>
      <c r="M20" s="972"/>
      <c r="N20" s="976"/>
      <c r="O20" s="968"/>
    </row>
    <row r="21" spans="1:15" s="34" customFormat="1" ht="125.25" customHeight="1">
      <c r="A21" s="892"/>
      <c r="B21" s="6" t="s">
        <v>195</v>
      </c>
      <c r="C21" s="1" t="s">
        <v>196</v>
      </c>
      <c r="D21" s="6" t="s">
        <v>772</v>
      </c>
      <c r="E21" s="475" t="s">
        <v>773</v>
      </c>
      <c r="F21" s="981"/>
      <c r="G21" s="970" t="s">
        <v>774</v>
      </c>
      <c r="H21" s="957">
        <f>100000000+115000000</f>
        <v>215000000</v>
      </c>
      <c r="I21" s="957"/>
      <c r="J21" s="956" t="s">
        <v>2</v>
      </c>
      <c r="K21" s="957">
        <f>+H21+I21</f>
        <v>215000000</v>
      </c>
      <c r="L21" s="972">
        <v>40909</v>
      </c>
      <c r="M21" s="972">
        <v>41274</v>
      </c>
      <c r="N21" s="976"/>
      <c r="O21" s="968"/>
    </row>
    <row r="22" spans="1:15" s="34" customFormat="1" ht="191.25" customHeight="1">
      <c r="A22" s="892"/>
      <c r="B22" s="6" t="s">
        <v>197</v>
      </c>
      <c r="C22" s="1" t="s">
        <v>198</v>
      </c>
      <c r="D22" s="6" t="s">
        <v>775</v>
      </c>
      <c r="E22" s="475" t="s">
        <v>776</v>
      </c>
      <c r="F22" s="981"/>
      <c r="G22" s="970"/>
      <c r="H22" s="957"/>
      <c r="I22" s="957"/>
      <c r="J22" s="956"/>
      <c r="K22" s="957"/>
      <c r="L22" s="972"/>
      <c r="M22" s="972"/>
      <c r="N22" s="976"/>
      <c r="O22" s="968"/>
    </row>
    <row r="23" spans="1:15" s="34" customFormat="1" ht="153" customHeight="1">
      <c r="A23" s="892"/>
      <c r="B23" s="6" t="s">
        <v>199</v>
      </c>
      <c r="C23" s="1" t="s">
        <v>200</v>
      </c>
      <c r="D23" s="6" t="s">
        <v>777</v>
      </c>
      <c r="E23" s="475" t="s">
        <v>778</v>
      </c>
      <c r="F23" s="981"/>
      <c r="G23" s="970"/>
      <c r="H23" s="957"/>
      <c r="I23" s="957"/>
      <c r="J23" s="956"/>
      <c r="K23" s="957"/>
      <c r="L23" s="972"/>
      <c r="M23" s="972"/>
      <c r="N23" s="976"/>
      <c r="O23" s="968"/>
    </row>
    <row r="24" spans="1:15" s="34" customFormat="1" ht="127.5">
      <c r="A24" s="892"/>
      <c r="B24" s="6" t="s">
        <v>201</v>
      </c>
      <c r="C24" s="1" t="s">
        <v>202</v>
      </c>
      <c r="D24" s="6" t="s">
        <v>779</v>
      </c>
      <c r="E24" s="475" t="s">
        <v>780</v>
      </c>
      <c r="F24" s="981"/>
      <c r="G24" s="970"/>
      <c r="H24" s="957"/>
      <c r="I24" s="957"/>
      <c r="J24" s="956"/>
      <c r="K24" s="957"/>
      <c r="L24" s="972"/>
      <c r="M24" s="972"/>
      <c r="N24" s="976"/>
      <c r="O24" s="968"/>
    </row>
    <row r="25" spans="1:15" s="34" customFormat="1" ht="51" customHeight="1">
      <c r="A25" s="892"/>
      <c r="B25" s="6" t="s">
        <v>203</v>
      </c>
      <c r="C25" s="1" t="s">
        <v>204</v>
      </c>
      <c r="D25" s="6" t="s">
        <v>781</v>
      </c>
      <c r="E25" s="6" t="s">
        <v>782</v>
      </c>
      <c r="F25" s="981"/>
      <c r="G25" s="476" t="s">
        <v>783</v>
      </c>
      <c r="H25" s="481">
        <f>50000000+130000000</f>
        <v>180000000</v>
      </c>
      <c r="I25" s="481"/>
      <c r="J25" s="488" t="s">
        <v>2</v>
      </c>
      <c r="K25" s="481">
        <f>+H25+I25</f>
        <v>180000000</v>
      </c>
      <c r="L25" s="490">
        <v>40909</v>
      </c>
      <c r="M25" s="490">
        <v>41274</v>
      </c>
      <c r="N25" s="976"/>
      <c r="O25" s="968"/>
    </row>
    <row r="26" spans="1:15" s="34" customFormat="1" ht="63.75" customHeight="1">
      <c r="A26" s="892"/>
      <c r="B26" s="963" t="s">
        <v>205</v>
      </c>
      <c r="C26" s="477" t="s">
        <v>784</v>
      </c>
      <c r="D26" s="477" t="s">
        <v>785</v>
      </c>
      <c r="E26" s="477" t="s">
        <v>786</v>
      </c>
      <c r="F26" s="981"/>
      <c r="G26" s="970" t="s">
        <v>787</v>
      </c>
      <c r="H26" s="957">
        <v>120000000</v>
      </c>
      <c r="I26" s="957"/>
      <c r="J26" s="956" t="s">
        <v>2</v>
      </c>
      <c r="K26" s="957">
        <f>+H26+I26</f>
        <v>120000000</v>
      </c>
      <c r="L26" s="958">
        <v>40909</v>
      </c>
      <c r="M26" s="958">
        <v>41274</v>
      </c>
      <c r="N26" s="976"/>
      <c r="O26" s="968"/>
    </row>
    <row r="27" spans="1:15" s="34" customFormat="1" ht="60.75" customHeight="1">
      <c r="A27" s="892"/>
      <c r="B27" s="963"/>
      <c r="C27" s="477" t="s">
        <v>788</v>
      </c>
      <c r="D27" s="477" t="s">
        <v>789</v>
      </c>
      <c r="E27" s="477" t="s">
        <v>789</v>
      </c>
      <c r="F27" s="981"/>
      <c r="G27" s="970"/>
      <c r="H27" s="957"/>
      <c r="I27" s="957"/>
      <c r="J27" s="956"/>
      <c r="K27" s="957"/>
      <c r="L27" s="958"/>
      <c r="M27" s="958"/>
      <c r="N27" s="976"/>
      <c r="O27" s="968"/>
    </row>
    <row r="28" spans="1:15" s="34" customFormat="1" ht="141.75" customHeight="1">
      <c r="A28" s="892"/>
      <c r="B28" s="963"/>
      <c r="C28" s="477" t="s">
        <v>790</v>
      </c>
      <c r="D28" s="477" t="s">
        <v>791</v>
      </c>
      <c r="E28" s="477" t="s">
        <v>792</v>
      </c>
      <c r="F28" s="981"/>
      <c r="G28" s="970"/>
      <c r="H28" s="957"/>
      <c r="I28" s="957"/>
      <c r="J28" s="956"/>
      <c r="K28" s="957"/>
      <c r="L28" s="958"/>
      <c r="M28" s="958"/>
      <c r="N28" s="976"/>
      <c r="O28" s="968"/>
    </row>
    <row r="29" spans="1:15" s="34" customFormat="1" ht="69" customHeight="1">
      <c r="A29" s="892"/>
      <c r="B29" s="963"/>
      <c r="C29" s="969" t="s">
        <v>793</v>
      </c>
      <c r="D29" s="477" t="s">
        <v>794</v>
      </c>
      <c r="E29" s="477" t="s">
        <v>794</v>
      </c>
      <c r="F29" s="981"/>
      <c r="G29" s="970"/>
      <c r="H29" s="957"/>
      <c r="I29" s="957"/>
      <c r="J29" s="956"/>
      <c r="K29" s="957"/>
      <c r="L29" s="958"/>
      <c r="M29" s="958"/>
      <c r="N29" s="976"/>
      <c r="O29" s="968"/>
    </row>
    <row r="30" spans="1:15" s="34" customFormat="1" ht="38.25">
      <c r="A30" s="892"/>
      <c r="B30" s="963"/>
      <c r="C30" s="969"/>
      <c r="D30" s="477" t="s">
        <v>795</v>
      </c>
      <c r="E30" s="477" t="s">
        <v>795</v>
      </c>
      <c r="F30" s="981"/>
      <c r="G30" s="970"/>
      <c r="H30" s="957"/>
      <c r="I30" s="957"/>
      <c r="J30" s="956"/>
      <c r="K30" s="957"/>
      <c r="L30" s="958"/>
      <c r="M30" s="958"/>
      <c r="N30" s="976"/>
      <c r="O30" s="968"/>
    </row>
    <row r="31" spans="1:15" s="34" customFormat="1" ht="38.25">
      <c r="A31" s="892"/>
      <c r="B31" s="6" t="s">
        <v>206</v>
      </c>
      <c r="C31" s="1" t="s">
        <v>207</v>
      </c>
      <c r="D31" s="1" t="s">
        <v>796</v>
      </c>
      <c r="E31" s="478" t="s">
        <v>796</v>
      </c>
      <c r="F31" s="981"/>
      <c r="G31" s="473" t="s">
        <v>797</v>
      </c>
      <c r="H31" s="481">
        <v>100000000</v>
      </c>
      <c r="I31" s="481"/>
      <c r="J31" s="488" t="s">
        <v>2</v>
      </c>
      <c r="K31" s="481">
        <f>+H31+I31</f>
        <v>100000000</v>
      </c>
      <c r="L31" s="489">
        <v>40909</v>
      </c>
      <c r="M31" s="489">
        <v>41274</v>
      </c>
      <c r="N31" s="976"/>
      <c r="O31" s="968"/>
    </row>
    <row r="32" spans="1:15" s="34" customFormat="1" ht="25.5">
      <c r="A32" s="892"/>
      <c r="B32" s="6" t="s">
        <v>208</v>
      </c>
      <c r="C32" s="25" t="s">
        <v>209</v>
      </c>
      <c r="D32" s="25">
        <v>55</v>
      </c>
      <c r="E32" s="479">
        <v>0.8</v>
      </c>
      <c r="F32" s="981"/>
      <c r="G32" s="473" t="s">
        <v>798</v>
      </c>
      <c r="H32" s="481">
        <v>49679000</v>
      </c>
      <c r="I32" s="481"/>
      <c r="J32" s="488" t="s">
        <v>2</v>
      </c>
      <c r="K32" s="481">
        <f>+H32+I32</f>
        <v>49679000</v>
      </c>
      <c r="L32" s="489">
        <v>40909</v>
      </c>
      <c r="M32" s="489">
        <v>41274</v>
      </c>
      <c r="N32" s="976"/>
      <c r="O32" s="968"/>
    </row>
    <row r="33" spans="1:66" s="34" customFormat="1" ht="51">
      <c r="A33" s="892" t="s">
        <v>210</v>
      </c>
      <c r="B33" s="963" t="s">
        <v>799</v>
      </c>
      <c r="C33" s="25" t="s">
        <v>800</v>
      </c>
      <c r="D33" s="479">
        <v>1</v>
      </c>
      <c r="E33" s="479">
        <v>1</v>
      </c>
      <c r="F33" s="981"/>
      <c r="G33" s="970" t="s">
        <v>801</v>
      </c>
      <c r="H33" s="957">
        <v>30000000</v>
      </c>
      <c r="I33" s="957"/>
      <c r="J33" s="956" t="s">
        <v>2</v>
      </c>
      <c r="K33" s="957">
        <f>I33+H33</f>
        <v>30000000</v>
      </c>
      <c r="L33" s="958" t="s">
        <v>802</v>
      </c>
      <c r="M33" s="958" t="s">
        <v>803</v>
      </c>
      <c r="N33" s="976"/>
      <c r="O33" s="968"/>
    </row>
    <row r="34" spans="1:66" s="34" customFormat="1" ht="153">
      <c r="A34" s="892"/>
      <c r="B34" s="963"/>
      <c r="C34" s="25" t="s">
        <v>804</v>
      </c>
      <c r="D34" s="479">
        <v>0.9</v>
      </c>
      <c r="E34" s="479">
        <v>1</v>
      </c>
      <c r="F34" s="981"/>
      <c r="G34" s="970"/>
      <c r="H34" s="957"/>
      <c r="I34" s="957"/>
      <c r="J34" s="956"/>
      <c r="K34" s="957"/>
      <c r="L34" s="958"/>
      <c r="M34" s="958"/>
      <c r="N34" s="976"/>
      <c r="O34" s="968"/>
    </row>
    <row r="35" spans="1:66" s="34" customFormat="1" ht="63.75">
      <c r="A35" s="892"/>
      <c r="B35" s="963"/>
      <c r="C35" s="25" t="s">
        <v>805</v>
      </c>
      <c r="D35" s="479">
        <v>0.9</v>
      </c>
      <c r="E35" s="479">
        <v>1</v>
      </c>
      <c r="F35" s="981"/>
      <c r="G35" s="970"/>
      <c r="H35" s="957"/>
      <c r="I35" s="957"/>
      <c r="J35" s="956"/>
      <c r="K35" s="957"/>
      <c r="L35" s="958"/>
      <c r="M35" s="958"/>
      <c r="N35" s="976"/>
      <c r="O35" s="968"/>
    </row>
    <row r="36" spans="1:66" s="34" customFormat="1" ht="76.5">
      <c r="A36" s="892" t="s">
        <v>210</v>
      </c>
      <c r="B36" s="969" t="s">
        <v>211</v>
      </c>
      <c r="C36" s="1" t="s">
        <v>212</v>
      </c>
      <c r="D36" s="477" t="s">
        <v>806</v>
      </c>
      <c r="E36" s="480">
        <v>0.9</v>
      </c>
      <c r="F36" s="981"/>
      <c r="G36" s="970" t="s">
        <v>807</v>
      </c>
      <c r="H36" s="971">
        <f>50000000+669118000</f>
        <v>719118000</v>
      </c>
      <c r="I36" s="957"/>
      <c r="J36" s="956" t="s">
        <v>808</v>
      </c>
      <c r="K36" s="957">
        <f>+H36+I36</f>
        <v>719118000</v>
      </c>
      <c r="L36" s="972">
        <v>40909</v>
      </c>
      <c r="M36" s="972">
        <v>41274</v>
      </c>
      <c r="N36" s="976"/>
      <c r="O36" s="968"/>
    </row>
    <row r="37" spans="1:66" s="34" customFormat="1" ht="51">
      <c r="A37" s="892"/>
      <c r="B37" s="969"/>
      <c r="C37" s="6" t="s">
        <v>213</v>
      </c>
      <c r="D37" s="477" t="s">
        <v>809</v>
      </c>
      <c r="E37" s="480" t="s">
        <v>810</v>
      </c>
      <c r="F37" s="981"/>
      <c r="G37" s="970"/>
      <c r="H37" s="971"/>
      <c r="I37" s="957"/>
      <c r="J37" s="956"/>
      <c r="K37" s="957"/>
      <c r="L37" s="972"/>
      <c r="M37" s="972"/>
      <c r="N37" s="976"/>
      <c r="O37" s="968"/>
    </row>
    <row r="38" spans="1:66" s="34" customFormat="1" ht="63.75">
      <c r="A38" s="892"/>
      <c r="B38" s="969"/>
      <c r="C38" s="6" t="s">
        <v>214</v>
      </c>
      <c r="D38" s="477" t="s">
        <v>811</v>
      </c>
      <c r="E38" s="480" t="s">
        <v>812</v>
      </c>
      <c r="F38" s="981"/>
      <c r="G38" s="970"/>
      <c r="H38" s="971"/>
      <c r="I38" s="957"/>
      <c r="J38" s="956"/>
      <c r="K38" s="957"/>
      <c r="L38" s="972"/>
      <c r="M38" s="972"/>
      <c r="N38" s="976"/>
      <c r="O38" s="968"/>
    </row>
    <row r="39" spans="1:66" s="34" customFormat="1" ht="54" customHeight="1">
      <c r="A39" s="892"/>
      <c r="B39" s="6" t="s">
        <v>215</v>
      </c>
      <c r="C39" s="1" t="s">
        <v>216</v>
      </c>
      <c r="D39" s="477" t="s">
        <v>813</v>
      </c>
      <c r="E39" s="480" t="s">
        <v>814</v>
      </c>
      <c r="F39" s="981"/>
      <c r="G39" s="970"/>
      <c r="H39" s="971"/>
      <c r="I39" s="957"/>
      <c r="J39" s="956"/>
      <c r="K39" s="957"/>
      <c r="L39" s="972"/>
      <c r="M39" s="972"/>
      <c r="N39" s="976"/>
      <c r="O39" s="968"/>
    </row>
    <row r="40" spans="1:66" s="34" customFormat="1" ht="48" customHeight="1">
      <c r="A40" s="892"/>
      <c r="B40" s="6" t="s">
        <v>217</v>
      </c>
      <c r="C40" s="6" t="s">
        <v>218</v>
      </c>
      <c r="D40" s="477" t="s">
        <v>815</v>
      </c>
      <c r="E40" s="480" t="s">
        <v>816</v>
      </c>
      <c r="F40" s="981"/>
      <c r="G40" s="970"/>
      <c r="H40" s="971"/>
      <c r="I40" s="957"/>
      <c r="J40" s="956"/>
      <c r="K40" s="957"/>
      <c r="L40" s="972"/>
      <c r="M40" s="972"/>
      <c r="N40" s="977"/>
      <c r="O40" s="968"/>
    </row>
    <row r="41" spans="1:66" s="21" customFormat="1" ht="63.75">
      <c r="A41" s="892" t="s">
        <v>219</v>
      </c>
      <c r="B41" s="6" t="s">
        <v>220</v>
      </c>
      <c r="C41" s="1" t="s">
        <v>221</v>
      </c>
      <c r="D41" s="1" t="s">
        <v>817</v>
      </c>
      <c r="E41" s="475" t="s">
        <v>818</v>
      </c>
      <c r="F41" s="981"/>
      <c r="G41" s="970" t="s">
        <v>819</v>
      </c>
      <c r="H41" s="957">
        <v>2657850000</v>
      </c>
      <c r="I41" s="957"/>
      <c r="J41" s="956" t="s">
        <v>820</v>
      </c>
      <c r="K41" s="957">
        <f>+H41+I41</f>
        <v>2657850000</v>
      </c>
      <c r="L41" s="958">
        <v>40909</v>
      </c>
      <c r="M41" s="958">
        <v>41274</v>
      </c>
      <c r="N41" s="967" t="s">
        <v>821</v>
      </c>
      <c r="O41" s="968" t="s">
        <v>822</v>
      </c>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row>
    <row r="42" spans="1:66" s="21" customFormat="1" ht="81.75" customHeight="1">
      <c r="A42" s="892"/>
      <c r="B42" s="963" t="s">
        <v>222</v>
      </c>
      <c r="C42" s="1" t="s">
        <v>223</v>
      </c>
      <c r="D42" s="1" t="s">
        <v>823</v>
      </c>
      <c r="E42" s="475" t="s">
        <v>824</v>
      </c>
      <c r="F42" s="981"/>
      <c r="G42" s="970"/>
      <c r="H42" s="957"/>
      <c r="I42" s="957"/>
      <c r="J42" s="956"/>
      <c r="K42" s="957"/>
      <c r="L42" s="958"/>
      <c r="M42" s="958"/>
      <c r="N42" s="967"/>
      <c r="O42" s="968"/>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row>
    <row r="43" spans="1:66" s="21" customFormat="1" ht="90.75" customHeight="1">
      <c r="A43" s="892"/>
      <c r="B43" s="963"/>
      <c r="C43" s="1" t="s">
        <v>224</v>
      </c>
      <c r="D43" s="1" t="s">
        <v>825</v>
      </c>
      <c r="E43" s="475" t="s">
        <v>826</v>
      </c>
      <c r="F43" s="981"/>
      <c r="G43" s="970"/>
      <c r="H43" s="957"/>
      <c r="I43" s="957"/>
      <c r="J43" s="956"/>
      <c r="K43" s="957"/>
      <c r="L43" s="958"/>
      <c r="M43" s="958"/>
      <c r="N43" s="967"/>
      <c r="O43" s="968"/>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row>
    <row r="44" spans="1:66" s="21" customFormat="1" ht="209.25" customHeight="1">
      <c r="A44" s="892"/>
      <c r="B44" s="6" t="s">
        <v>225</v>
      </c>
      <c r="C44" s="1" t="s">
        <v>226</v>
      </c>
      <c r="D44" s="1" t="s">
        <v>827</v>
      </c>
      <c r="E44" s="475" t="s">
        <v>993</v>
      </c>
      <c r="F44" s="981"/>
      <c r="G44" s="970"/>
      <c r="H44" s="957"/>
      <c r="I44" s="957"/>
      <c r="J44" s="956"/>
      <c r="K44" s="957"/>
      <c r="L44" s="958"/>
      <c r="M44" s="958"/>
      <c r="N44" s="967"/>
      <c r="O44" s="968"/>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row>
    <row r="45" spans="1:66" s="21" customFormat="1" ht="36" customHeight="1">
      <c r="A45" s="955" t="s">
        <v>227</v>
      </c>
      <c r="B45" s="2" t="s">
        <v>228</v>
      </c>
      <c r="C45" s="6" t="s">
        <v>229</v>
      </c>
      <c r="D45" s="963" t="s">
        <v>828</v>
      </c>
      <c r="E45" s="962" t="s">
        <v>829</v>
      </c>
      <c r="F45" s="981"/>
      <c r="G45" s="963" t="s">
        <v>830</v>
      </c>
      <c r="H45" s="960">
        <v>56995882000</v>
      </c>
      <c r="I45" s="960"/>
      <c r="J45" s="959" t="s">
        <v>831</v>
      </c>
      <c r="K45" s="960">
        <f>+H45+I45</f>
        <v>56995882000</v>
      </c>
      <c r="L45" s="961">
        <v>40909</v>
      </c>
      <c r="M45" s="961">
        <v>41274</v>
      </c>
      <c r="N45" s="965" t="s">
        <v>821</v>
      </c>
      <c r="O45" s="966"/>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row>
    <row r="46" spans="1:66" s="21" customFormat="1" ht="44.25" customHeight="1">
      <c r="A46" s="955"/>
      <c r="B46" s="2" t="s">
        <v>230</v>
      </c>
      <c r="C46" s="6" t="s">
        <v>231</v>
      </c>
      <c r="D46" s="963"/>
      <c r="E46" s="962"/>
      <c r="F46" s="981"/>
      <c r="G46" s="963"/>
      <c r="H46" s="960"/>
      <c r="I46" s="960"/>
      <c r="J46" s="959"/>
      <c r="K46" s="960"/>
      <c r="L46" s="961"/>
      <c r="M46" s="961"/>
      <c r="N46" s="965"/>
      <c r="O46" s="966"/>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row>
    <row r="47" spans="1:66" s="21" customFormat="1" ht="75" customHeight="1">
      <c r="A47" s="955" t="s">
        <v>832</v>
      </c>
      <c r="B47" s="2" t="s">
        <v>833</v>
      </c>
      <c r="C47" s="6" t="s">
        <v>834</v>
      </c>
      <c r="D47" s="6" t="s">
        <v>835</v>
      </c>
      <c r="E47" s="482" t="s">
        <v>836</v>
      </c>
      <c r="F47" s="981"/>
      <c r="G47" s="836" t="s">
        <v>1105</v>
      </c>
      <c r="H47" s="386">
        <v>12737408620</v>
      </c>
      <c r="I47" s="386"/>
      <c r="J47" s="491"/>
      <c r="K47" s="386">
        <f>+H47+I47</f>
        <v>12737408620</v>
      </c>
      <c r="L47" s="492">
        <v>40909</v>
      </c>
      <c r="M47" s="492">
        <v>41274</v>
      </c>
      <c r="N47" s="496" t="s">
        <v>837</v>
      </c>
      <c r="O47" s="42"/>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row>
    <row r="48" spans="1:66" s="21" customFormat="1" ht="78" customHeight="1" thickBot="1">
      <c r="A48" s="964"/>
      <c r="B48" s="483" t="s">
        <v>838</v>
      </c>
      <c r="C48" s="71" t="s">
        <v>226</v>
      </c>
      <c r="D48" s="71" t="s">
        <v>839</v>
      </c>
      <c r="E48" s="484" t="s">
        <v>840</v>
      </c>
      <c r="F48" s="982"/>
      <c r="G48" s="71" t="s">
        <v>841</v>
      </c>
      <c r="H48" s="493">
        <f>2000000000</f>
        <v>2000000000</v>
      </c>
      <c r="I48" s="493"/>
      <c r="J48" s="494" t="s">
        <v>466</v>
      </c>
      <c r="K48" s="493">
        <f>+H48+I48</f>
        <v>2000000000</v>
      </c>
      <c r="L48" s="495">
        <v>40909</v>
      </c>
      <c r="M48" s="495">
        <v>41274</v>
      </c>
      <c r="N48" s="497" t="s">
        <v>821</v>
      </c>
      <c r="O48" s="72"/>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row>
    <row r="49" spans="1:15" ht="24" thickBot="1">
      <c r="A49" s="953" t="s">
        <v>111</v>
      </c>
      <c r="B49" s="954"/>
      <c r="C49" s="954"/>
      <c r="D49" s="954"/>
      <c r="E49" s="954"/>
      <c r="F49" s="485">
        <f>SUM(F9)</f>
        <v>66611130000</v>
      </c>
      <c r="G49" s="189">
        <f>SUM(G9:G46)</f>
        <v>0</v>
      </c>
      <c r="H49" s="486">
        <f>SUM(H9:H48)</f>
        <v>76554937620</v>
      </c>
      <c r="I49" s="486">
        <f>SUM(I9:I48)</f>
        <v>0</v>
      </c>
      <c r="J49" s="189">
        <f>SUM(J9:J46)</f>
        <v>0</v>
      </c>
      <c r="K49" s="189">
        <f>SUM(K9:K48)</f>
        <v>76554937620</v>
      </c>
      <c r="L49" s="189"/>
      <c r="M49" s="189"/>
      <c r="N49" s="189"/>
      <c r="O49" s="487"/>
    </row>
    <row r="51" spans="1:15">
      <c r="H51" s="125"/>
    </row>
    <row r="52" spans="1:15">
      <c r="H52" s="125"/>
      <c r="I52" s="125"/>
      <c r="J52" s="125"/>
      <c r="K52" s="125"/>
    </row>
    <row r="53" spans="1:15">
      <c r="I53" s="125"/>
    </row>
  </sheetData>
  <mergeCells count="97">
    <mergeCell ref="A1:C1"/>
    <mergeCell ref="G1:M1"/>
    <mergeCell ref="A2:C2"/>
    <mergeCell ref="G2:M3"/>
    <mergeCell ref="A3:C3"/>
    <mergeCell ref="A4:C4"/>
    <mergeCell ref="A6:A8"/>
    <mergeCell ref="B6:B8"/>
    <mergeCell ref="E6:E8"/>
    <mergeCell ref="D6:D8"/>
    <mergeCell ref="C6:C8"/>
    <mergeCell ref="F6:F8"/>
    <mergeCell ref="O6:O8"/>
    <mergeCell ref="G6:G8"/>
    <mergeCell ref="H6:K6"/>
    <mergeCell ref="L6:M7"/>
    <mergeCell ref="N6:N8"/>
    <mergeCell ref="H7:H8"/>
    <mergeCell ref="I7:J7"/>
    <mergeCell ref="K7:K8"/>
    <mergeCell ref="A9:A32"/>
    <mergeCell ref="F9:F48"/>
    <mergeCell ref="G9:G14"/>
    <mergeCell ref="H9:H14"/>
    <mergeCell ref="I9:I14"/>
    <mergeCell ref="A33:A35"/>
    <mergeCell ref="B33:B35"/>
    <mergeCell ref="G33:G35"/>
    <mergeCell ref="H33:H35"/>
    <mergeCell ref="I33:I35"/>
    <mergeCell ref="A41:A44"/>
    <mergeCell ref="G41:G44"/>
    <mergeCell ref="H41:H44"/>
    <mergeCell ref="I41:I44"/>
    <mergeCell ref="B42:B43"/>
    <mergeCell ref="D45:D46"/>
    <mergeCell ref="J9:J14"/>
    <mergeCell ref="B26:B30"/>
    <mergeCell ref="G26:G30"/>
    <mergeCell ref="H26:H30"/>
    <mergeCell ref="I26:I30"/>
    <mergeCell ref="G15:G20"/>
    <mergeCell ref="H15:H20"/>
    <mergeCell ref="I15:I20"/>
    <mergeCell ref="J15:J20"/>
    <mergeCell ref="G21:G24"/>
    <mergeCell ref="H21:H24"/>
    <mergeCell ref="I21:I24"/>
    <mergeCell ref="J21:J24"/>
    <mergeCell ref="J26:J30"/>
    <mergeCell ref="C29:C30"/>
    <mergeCell ref="K9:K14"/>
    <mergeCell ref="L9:L14"/>
    <mergeCell ref="M9:M14"/>
    <mergeCell ref="N9:N40"/>
    <mergeCell ref="O9:O40"/>
    <mergeCell ref="K15:K20"/>
    <mergeCell ref="L15:L20"/>
    <mergeCell ref="M15:M20"/>
    <mergeCell ref="K21:K24"/>
    <mergeCell ref="L21:L24"/>
    <mergeCell ref="M21:M24"/>
    <mergeCell ref="K26:K30"/>
    <mergeCell ref="L26:L30"/>
    <mergeCell ref="M26:M30"/>
    <mergeCell ref="J33:J35"/>
    <mergeCell ref="K33:K35"/>
    <mergeCell ref="L33:L35"/>
    <mergeCell ref="M33:M35"/>
    <mergeCell ref="A36:A40"/>
    <mergeCell ref="B36:B38"/>
    <mergeCell ref="G36:G40"/>
    <mergeCell ref="H36:H40"/>
    <mergeCell ref="I36:I40"/>
    <mergeCell ref="J36:J40"/>
    <mergeCell ref="K36:K40"/>
    <mergeCell ref="L36:L40"/>
    <mergeCell ref="M36:M40"/>
    <mergeCell ref="N45:N46"/>
    <mergeCell ref="O45:O46"/>
    <mergeCell ref="M41:M44"/>
    <mergeCell ref="N41:N44"/>
    <mergeCell ref="O41:O44"/>
    <mergeCell ref="M45:M46"/>
    <mergeCell ref="A49:E49"/>
    <mergeCell ref="A45:A46"/>
    <mergeCell ref="J41:J44"/>
    <mergeCell ref="K41:K44"/>
    <mergeCell ref="L41:L44"/>
    <mergeCell ref="J45:J46"/>
    <mergeCell ref="K45:K46"/>
    <mergeCell ref="L45:L46"/>
    <mergeCell ref="I45:I46"/>
    <mergeCell ref="E45:E46"/>
    <mergeCell ref="G45:G46"/>
    <mergeCell ref="H45:H46"/>
    <mergeCell ref="A47:A48"/>
  </mergeCells>
  <phoneticPr fontId="3" type="noConversion"/>
  <printOptions horizontalCentered="1"/>
  <pageMargins left="0.15748031496062992" right="0.15748031496062992" top="0.64" bottom="0.39370078740157483" header="0" footer="0"/>
  <pageSetup scale="65" fitToHeight="2" orientation="landscape" verticalDpi="300"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rgb="FFC00000"/>
  </sheetPr>
  <dimension ref="A1:BW37"/>
  <sheetViews>
    <sheetView topLeftCell="B9" workbookViewId="0">
      <selection activeCell="G10" sqref="G10:G19"/>
    </sheetView>
  </sheetViews>
  <sheetFormatPr baseColWidth="10" defaultRowHeight="12.75"/>
  <cols>
    <col min="1" max="1" width="29.140625" style="10" customWidth="1"/>
    <col min="2" max="2" width="30.42578125" customWidth="1"/>
    <col min="3" max="3" width="29.42578125" customWidth="1"/>
    <col min="4" max="4" width="15.85546875" customWidth="1"/>
    <col min="5" max="5" width="16.85546875" customWidth="1"/>
    <col min="6" max="6" width="24.42578125" customWidth="1"/>
    <col min="7" max="7" width="28.42578125" customWidth="1"/>
    <col min="8" max="8" width="18.42578125" bestFit="1" customWidth="1"/>
    <col min="9" max="9" width="16.5703125" bestFit="1" customWidth="1"/>
    <col min="10" max="10" width="13.85546875" customWidth="1"/>
    <col min="11" max="11" width="19.28515625" customWidth="1"/>
    <col min="12" max="12" width="12.85546875" customWidth="1"/>
    <col min="13" max="13" width="14.42578125" customWidth="1"/>
    <col min="14" max="14" width="20.7109375" customWidth="1"/>
    <col min="15" max="15" width="30.85546875" customWidth="1"/>
    <col min="16" max="16" width="20.85546875" customWidth="1"/>
  </cols>
  <sheetData>
    <row r="1" spans="1:75" ht="21" thickBot="1">
      <c r="A1" s="989" t="s">
        <v>57</v>
      </c>
      <c r="B1" s="990"/>
      <c r="C1" s="991"/>
      <c r="G1" s="1005" t="s">
        <v>112</v>
      </c>
      <c r="H1" s="1006"/>
      <c r="I1" s="1006"/>
      <c r="J1" s="1006"/>
      <c r="K1" s="1006"/>
      <c r="L1" s="1006"/>
      <c r="M1" s="1006"/>
      <c r="N1" s="1006"/>
    </row>
    <row r="2" spans="1:75">
      <c r="A2" s="994" t="s">
        <v>58</v>
      </c>
      <c r="B2" s="995"/>
      <c r="C2" s="996"/>
      <c r="G2" s="1007" t="s">
        <v>646</v>
      </c>
      <c r="H2" s="1008"/>
      <c r="I2" s="1008"/>
      <c r="J2" s="1008"/>
      <c r="K2" s="1008"/>
      <c r="L2" s="1008"/>
      <c r="M2" s="1008"/>
      <c r="N2" s="1009"/>
    </row>
    <row r="3" spans="1:75" ht="16.5" thickBot="1">
      <c r="A3" s="1013" t="s">
        <v>59</v>
      </c>
      <c r="B3" s="1014"/>
      <c r="C3" s="1015"/>
      <c r="G3" s="1010"/>
      <c r="H3" s="1011"/>
      <c r="I3" s="1011"/>
      <c r="J3" s="1011"/>
      <c r="K3" s="1011"/>
      <c r="L3" s="1011"/>
      <c r="M3" s="1011"/>
      <c r="N3" s="1012"/>
    </row>
    <row r="4" spans="1:75" ht="21" thickBot="1">
      <c r="A4" s="946" t="s">
        <v>8</v>
      </c>
      <c r="B4" s="947"/>
      <c r="C4" s="948"/>
      <c r="D4" s="34"/>
      <c r="E4" s="34"/>
      <c r="F4" s="34"/>
      <c r="G4" s="545">
        <f>9981338</f>
        <v>9981338</v>
      </c>
      <c r="H4" s="18"/>
      <c r="I4" s="546">
        <f>K10-G4</f>
        <v>2180899662</v>
      </c>
      <c r="J4" s="18"/>
    </row>
    <row r="5" spans="1:75">
      <c r="A5" s="20"/>
      <c r="B5" s="33"/>
      <c r="C5" s="33"/>
      <c r="D5" s="18"/>
      <c r="E5" s="18"/>
      <c r="F5" s="18"/>
      <c r="G5" s="18"/>
      <c r="H5" s="18"/>
      <c r="I5" s="18"/>
      <c r="J5" s="18"/>
      <c r="K5" s="18"/>
      <c r="L5" s="18"/>
      <c r="M5" s="18"/>
    </row>
    <row r="6" spans="1:75" ht="13.5" thickBot="1"/>
    <row r="7" spans="1:75" s="21" customFormat="1">
      <c r="A7" s="950" t="s">
        <v>462</v>
      </c>
      <c r="B7" s="984" t="s">
        <v>461</v>
      </c>
      <c r="C7" s="984" t="s">
        <v>414</v>
      </c>
      <c r="D7" s="984" t="s">
        <v>78</v>
      </c>
      <c r="E7" s="984" t="s">
        <v>79</v>
      </c>
      <c r="F7" s="984" t="s">
        <v>460</v>
      </c>
      <c r="G7" s="921" t="s">
        <v>17</v>
      </c>
      <c r="H7" s="921" t="s">
        <v>457</v>
      </c>
      <c r="I7" s="921"/>
      <c r="J7" s="921"/>
      <c r="K7" s="921"/>
      <c r="L7" s="922" t="s">
        <v>18</v>
      </c>
      <c r="M7" s="923"/>
      <c r="N7" s="934" t="s">
        <v>19</v>
      </c>
      <c r="O7" s="934" t="s">
        <v>16</v>
      </c>
      <c r="P7" s="926" t="s">
        <v>16</v>
      </c>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row>
    <row r="8" spans="1:75" s="41" customFormat="1">
      <c r="A8" s="951"/>
      <c r="B8" s="985"/>
      <c r="C8" s="985"/>
      <c r="D8" s="985"/>
      <c r="E8" s="985"/>
      <c r="F8" s="985"/>
      <c r="G8" s="932"/>
      <c r="H8" s="987" t="s">
        <v>20</v>
      </c>
      <c r="I8" s="932" t="s">
        <v>456</v>
      </c>
      <c r="J8" s="932"/>
      <c r="K8" s="987" t="s">
        <v>21</v>
      </c>
      <c r="L8" s="924"/>
      <c r="M8" s="925"/>
      <c r="N8" s="935"/>
      <c r="O8" s="935"/>
      <c r="P8" s="927"/>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row>
    <row r="9" spans="1:75" s="41" customFormat="1" ht="26.25" thickBot="1">
      <c r="A9" s="952"/>
      <c r="B9" s="986"/>
      <c r="C9" s="986"/>
      <c r="D9" s="986"/>
      <c r="E9" s="986"/>
      <c r="F9" s="986"/>
      <c r="G9" s="933"/>
      <c r="H9" s="988"/>
      <c r="I9" s="153" t="s">
        <v>22</v>
      </c>
      <c r="J9" s="153" t="s">
        <v>23</v>
      </c>
      <c r="K9" s="988"/>
      <c r="L9" s="154" t="s">
        <v>24</v>
      </c>
      <c r="M9" s="154" t="s">
        <v>25</v>
      </c>
      <c r="N9" s="936"/>
      <c r="O9" s="936"/>
      <c r="P9" s="92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row>
    <row r="10" spans="1:75" s="45" customFormat="1" ht="71.25">
      <c r="A10" s="1030" t="s">
        <v>132</v>
      </c>
      <c r="B10" s="1027" t="s">
        <v>133</v>
      </c>
      <c r="C10" s="1027" t="s">
        <v>970</v>
      </c>
      <c r="D10" s="1035">
        <v>12</v>
      </c>
      <c r="E10" s="1035">
        <v>8</v>
      </c>
      <c r="F10" s="1020">
        <f>SUM(H10:H19)</f>
        <v>1900881338</v>
      </c>
      <c r="G10" s="1661" t="s">
        <v>635</v>
      </c>
      <c r="H10" s="1029">
        <f>1280881000-170000000+338</f>
        <v>1110881338</v>
      </c>
      <c r="I10" s="346">
        <v>20000000</v>
      </c>
      <c r="J10" s="339" t="s">
        <v>636</v>
      </c>
      <c r="K10" s="1029">
        <v>2190881000</v>
      </c>
      <c r="L10" s="1022">
        <v>40909</v>
      </c>
      <c r="M10" s="1022">
        <v>41244</v>
      </c>
      <c r="N10" s="1016" t="s">
        <v>625</v>
      </c>
      <c r="O10" s="344" t="s">
        <v>637</v>
      </c>
      <c r="P10" s="340"/>
    </row>
    <row r="11" spans="1:75" s="45" customFormat="1" ht="28.5">
      <c r="A11" s="1031"/>
      <c r="B11" s="1028"/>
      <c r="C11" s="1028"/>
      <c r="D11" s="1034"/>
      <c r="E11" s="1034"/>
      <c r="F11" s="1021"/>
      <c r="G11" s="1032"/>
      <c r="H11" s="1018"/>
      <c r="I11" s="347"/>
      <c r="J11" s="341"/>
      <c r="K11" s="1018"/>
      <c r="L11" s="1023"/>
      <c r="M11" s="1023"/>
      <c r="N11" s="1017"/>
      <c r="O11" s="345" t="s">
        <v>638</v>
      </c>
      <c r="P11" s="342"/>
    </row>
    <row r="12" spans="1:75" s="45" customFormat="1" ht="15" customHeight="1">
      <c r="A12" s="1031"/>
      <c r="B12" s="1028"/>
      <c r="C12" s="1028"/>
      <c r="D12" s="1034"/>
      <c r="E12" s="1034"/>
      <c r="F12" s="1021"/>
      <c r="G12" s="1032"/>
      <c r="H12" s="1018"/>
      <c r="I12" s="347"/>
      <c r="J12" s="341"/>
      <c r="K12" s="1018"/>
      <c r="L12" s="1023"/>
      <c r="M12" s="1023"/>
      <c r="N12" s="1017"/>
      <c r="O12" s="345" t="s">
        <v>639</v>
      </c>
      <c r="P12" s="342"/>
    </row>
    <row r="13" spans="1:75" s="45" customFormat="1" ht="42.75">
      <c r="A13" s="1031"/>
      <c r="B13" s="1028"/>
      <c r="C13" s="1028"/>
      <c r="D13" s="1034"/>
      <c r="E13" s="1034"/>
      <c r="F13" s="1021"/>
      <c r="G13" s="1032"/>
      <c r="H13" s="1018"/>
      <c r="I13" s="347">
        <v>100000000</v>
      </c>
      <c r="J13" s="341" t="s">
        <v>636</v>
      </c>
      <c r="K13" s="1018"/>
      <c r="L13" s="1023"/>
      <c r="M13" s="1023"/>
      <c r="N13" s="1017"/>
      <c r="O13" s="345" t="s">
        <v>640</v>
      </c>
      <c r="P13" s="342"/>
    </row>
    <row r="14" spans="1:75" s="45" customFormat="1" ht="42.75">
      <c r="A14" s="1031"/>
      <c r="B14" s="1032" t="s">
        <v>134</v>
      </c>
      <c r="C14" s="1033" t="s">
        <v>135</v>
      </c>
      <c r="D14" s="1034">
        <v>1.6</v>
      </c>
      <c r="E14" s="1034">
        <v>1</v>
      </c>
      <c r="F14" s="1021"/>
      <c r="G14" s="1032"/>
      <c r="H14" s="1018">
        <v>315000000</v>
      </c>
      <c r="I14" s="1018"/>
      <c r="J14" s="1019"/>
      <c r="K14" s="1018"/>
      <c r="L14" s="1023"/>
      <c r="M14" s="1023"/>
      <c r="N14" s="1017"/>
      <c r="O14" s="345" t="s">
        <v>641</v>
      </c>
      <c r="P14" s="342"/>
    </row>
    <row r="15" spans="1:75" s="45" customFormat="1" ht="28.5">
      <c r="A15" s="1031"/>
      <c r="B15" s="1032"/>
      <c r="C15" s="1033"/>
      <c r="D15" s="1034"/>
      <c r="E15" s="1034"/>
      <c r="F15" s="1021"/>
      <c r="G15" s="1032"/>
      <c r="H15" s="1018"/>
      <c r="I15" s="1018"/>
      <c r="J15" s="1019"/>
      <c r="K15" s="1018"/>
      <c r="L15" s="1023"/>
      <c r="M15" s="1023"/>
      <c r="N15" s="1017"/>
      <c r="O15" s="345" t="s">
        <v>642</v>
      </c>
      <c r="P15" s="342"/>
    </row>
    <row r="16" spans="1:75" s="45" customFormat="1" ht="45">
      <c r="A16" s="1031"/>
      <c r="B16" s="343" t="s">
        <v>136</v>
      </c>
      <c r="C16" s="500" t="s">
        <v>137</v>
      </c>
      <c r="D16" s="498">
        <v>187</v>
      </c>
      <c r="E16" s="498">
        <v>80</v>
      </c>
      <c r="F16" s="1021"/>
      <c r="G16" s="1032"/>
      <c r="H16" s="347">
        <v>300000000</v>
      </c>
      <c r="I16" s="347"/>
      <c r="J16" s="341"/>
      <c r="K16" s="1018"/>
      <c r="L16" s="1023"/>
      <c r="M16" s="1023"/>
      <c r="N16" s="1017"/>
      <c r="O16" s="345" t="s">
        <v>643</v>
      </c>
      <c r="P16" s="342"/>
    </row>
    <row r="17" spans="1:71" s="45" customFormat="1" ht="57">
      <c r="A17" s="1031"/>
      <c r="B17" s="343" t="s">
        <v>138</v>
      </c>
      <c r="C17" s="500" t="s">
        <v>139</v>
      </c>
      <c r="D17" s="498">
        <v>12</v>
      </c>
      <c r="E17" s="498">
        <v>12</v>
      </c>
      <c r="F17" s="1021"/>
      <c r="G17" s="1032"/>
      <c r="H17" s="347">
        <v>35000000</v>
      </c>
      <c r="I17" s="347"/>
      <c r="J17" s="341"/>
      <c r="K17" s="1018"/>
      <c r="L17" s="1023"/>
      <c r="M17" s="1023"/>
      <c r="N17" s="1017"/>
      <c r="O17" s="345" t="s">
        <v>643</v>
      </c>
      <c r="P17" s="342"/>
    </row>
    <row r="18" spans="1:71" s="45" customFormat="1" ht="60">
      <c r="A18" s="1031"/>
      <c r="B18" s="343" t="s">
        <v>140</v>
      </c>
      <c r="C18" s="652" t="s">
        <v>994</v>
      </c>
      <c r="D18" s="498">
        <v>3750</v>
      </c>
      <c r="E18" s="498">
        <v>4000</v>
      </c>
      <c r="F18" s="1021"/>
      <c r="G18" s="1032"/>
      <c r="H18" s="347">
        <v>70000000</v>
      </c>
      <c r="I18" s="347"/>
      <c r="J18" s="341"/>
      <c r="K18" s="1018"/>
      <c r="L18" s="1023"/>
      <c r="M18" s="1023"/>
      <c r="N18" s="1017"/>
      <c r="O18" s="345"/>
      <c r="P18" s="342"/>
    </row>
    <row r="19" spans="1:71" s="45" customFormat="1" ht="120">
      <c r="A19" s="1031"/>
      <c r="B19" s="343" t="s">
        <v>141</v>
      </c>
      <c r="C19" s="500" t="s">
        <v>142</v>
      </c>
      <c r="D19" s="498">
        <v>12</v>
      </c>
      <c r="E19" s="498">
        <v>12</v>
      </c>
      <c r="F19" s="1021"/>
      <c r="G19" s="1032"/>
      <c r="H19" s="347">
        <v>70000000</v>
      </c>
      <c r="I19" s="347"/>
      <c r="J19" s="341"/>
      <c r="K19" s="1018"/>
      <c r="L19" s="1023"/>
      <c r="M19" s="1023"/>
      <c r="N19" s="1017"/>
      <c r="O19" s="345"/>
      <c r="P19" s="342"/>
    </row>
    <row r="20" spans="1:71" s="51" customFormat="1" ht="100.5" thickBot="1">
      <c r="A20" s="348" t="s">
        <v>143</v>
      </c>
      <c r="B20" s="349" t="s">
        <v>145</v>
      </c>
      <c r="C20" s="501" t="s">
        <v>144</v>
      </c>
      <c r="D20" s="499" t="s">
        <v>644</v>
      </c>
      <c r="E20" s="499" t="s">
        <v>644</v>
      </c>
      <c r="F20" s="350">
        <v>3300000000</v>
      </c>
      <c r="G20" s="349" t="s">
        <v>645</v>
      </c>
      <c r="H20" s="351">
        <f>3300000000+170000000</f>
        <v>3470000000</v>
      </c>
      <c r="I20" s="351"/>
      <c r="J20" s="352"/>
      <c r="K20" s="351">
        <f>H20</f>
        <v>3470000000</v>
      </c>
      <c r="L20" s="356">
        <f>L10</f>
        <v>40909</v>
      </c>
      <c r="M20" s="356">
        <f>M10</f>
        <v>41244</v>
      </c>
      <c r="N20" s="353" t="s">
        <v>842</v>
      </c>
      <c r="O20" s="353"/>
      <c r="P20" s="354"/>
      <c r="Q20" s="48"/>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row>
    <row r="21" spans="1:71" ht="21" thickBot="1">
      <c r="A21" s="1024" t="s">
        <v>111</v>
      </c>
      <c r="B21" s="1025"/>
      <c r="C21" s="1025"/>
      <c r="D21" s="1025"/>
      <c r="E21" s="1025"/>
      <c r="F21" s="1025"/>
      <c r="G21" s="1026"/>
      <c r="H21" s="189">
        <f>SUM(H10:H20)</f>
        <v>5370881338</v>
      </c>
      <c r="I21" s="189" t="s">
        <v>986</v>
      </c>
      <c r="J21" s="189"/>
      <c r="K21" s="189" t="e">
        <f>H21+I21</f>
        <v>#VALUE!</v>
      </c>
      <c r="L21" s="189"/>
      <c r="M21" s="189"/>
      <c r="N21" s="308"/>
      <c r="O21" s="309"/>
      <c r="P21" s="355"/>
    </row>
    <row r="24" spans="1:71">
      <c r="H24" s="338"/>
    </row>
    <row r="37" spans="5:5">
      <c r="E37" s="15"/>
    </row>
  </sheetData>
  <mergeCells count="41">
    <mergeCell ref="A21:G21"/>
    <mergeCell ref="G10:G19"/>
    <mergeCell ref="H10:H13"/>
    <mergeCell ref="K10:K19"/>
    <mergeCell ref="L10:L19"/>
    <mergeCell ref="A10:A19"/>
    <mergeCell ref="B14:B15"/>
    <mergeCell ref="C14:C15"/>
    <mergeCell ref="D14:D15"/>
    <mergeCell ref="E14:E15"/>
    <mergeCell ref="B10:B13"/>
    <mergeCell ref="C10:C13"/>
    <mergeCell ref="D10:D13"/>
    <mergeCell ref="E10:E13"/>
    <mergeCell ref="N10:N19"/>
    <mergeCell ref="H14:H15"/>
    <mergeCell ref="I14:I15"/>
    <mergeCell ref="J14:J15"/>
    <mergeCell ref="F10:F19"/>
    <mergeCell ref="M10:M19"/>
    <mergeCell ref="P7:P9"/>
    <mergeCell ref="D7:D9"/>
    <mergeCell ref="F7:F9"/>
    <mergeCell ref="G7:G9"/>
    <mergeCell ref="H7:K7"/>
    <mergeCell ref="N7:N9"/>
    <mergeCell ref="I8:J8"/>
    <mergeCell ref="A7:A9"/>
    <mergeCell ref="A1:C1"/>
    <mergeCell ref="A2:C2"/>
    <mergeCell ref="A3:C3"/>
    <mergeCell ref="A4:C4"/>
    <mergeCell ref="B7:B9"/>
    <mergeCell ref="C7:C9"/>
    <mergeCell ref="G1:N1"/>
    <mergeCell ref="G2:N3"/>
    <mergeCell ref="L7:M8"/>
    <mergeCell ref="E7:E9"/>
    <mergeCell ref="O7:O9"/>
    <mergeCell ref="K8:K9"/>
    <mergeCell ref="H8:H9"/>
  </mergeCells>
  <phoneticPr fontId="3" type="noConversion"/>
  <printOptions horizontalCentered="1"/>
  <pageMargins left="0.15748031496062992" right="0.15748031496062992" top="0.31496062992125984" bottom="0.27559055118110237" header="0" footer="0"/>
  <pageSetup scale="65" orientation="landscape"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sheetPr>
    <tabColor rgb="FFC00000"/>
  </sheetPr>
  <dimension ref="A1:CR61"/>
  <sheetViews>
    <sheetView topLeftCell="A48" zoomScale="70" zoomScaleNormal="70" zoomScaleSheetLayoutView="98" workbookViewId="0">
      <selection activeCell="G56" sqref="G56"/>
    </sheetView>
  </sheetViews>
  <sheetFormatPr baseColWidth="10" defaultRowHeight="15"/>
  <cols>
    <col min="1" max="1" width="27.7109375" style="752" customWidth="1"/>
    <col min="2" max="2" width="21.7109375" style="753" customWidth="1"/>
    <col min="3" max="3" width="24.140625" style="751" customWidth="1"/>
    <col min="4" max="4" width="13.42578125" style="751" customWidth="1"/>
    <col min="5" max="5" width="15.7109375" style="751" customWidth="1"/>
    <col min="6" max="6" width="19.5703125" style="69" customWidth="1"/>
    <col min="7" max="7" width="33.7109375" style="133" customWidth="1"/>
    <col min="8" max="8" width="25" style="751" customWidth="1"/>
    <col min="9" max="9" width="19.85546875" style="751" bestFit="1" customWidth="1"/>
    <col min="10" max="10" width="14.140625" style="751" customWidth="1"/>
    <col min="11" max="11" width="22.5703125" style="751" bestFit="1" customWidth="1"/>
    <col min="12" max="12" width="13.140625" style="751" customWidth="1"/>
    <col min="13" max="13" width="13.5703125" style="751" customWidth="1"/>
    <col min="14" max="14" width="19" style="751" customWidth="1"/>
    <col min="15" max="15" width="20.5703125" style="751" customWidth="1"/>
    <col min="16" max="96" width="11.42578125" style="778"/>
    <col min="97" max="16384" width="11.42578125" style="751"/>
  </cols>
  <sheetData>
    <row r="1" spans="1:96" ht="21" thickBot="1">
      <c r="A1" s="1046" t="s">
        <v>57</v>
      </c>
      <c r="B1" s="1047"/>
      <c r="C1" s="1048"/>
      <c r="G1" s="1072" t="s">
        <v>112</v>
      </c>
      <c r="H1" s="1073"/>
      <c r="I1" s="1073"/>
      <c r="J1" s="1073"/>
      <c r="K1" s="1073"/>
      <c r="L1" s="1073"/>
      <c r="M1" s="1074"/>
    </row>
    <row r="2" spans="1:96" ht="14.25">
      <c r="A2" s="994" t="s">
        <v>58</v>
      </c>
      <c r="B2" s="995"/>
      <c r="C2" s="996"/>
      <c r="G2" s="997" t="s">
        <v>459</v>
      </c>
      <c r="H2" s="998"/>
      <c r="I2" s="998"/>
      <c r="J2" s="998"/>
      <c r="K2" s="998"/>
      <c r="L2" s="998"/>
      <c r="M2" s="999"/>
    </row>
    <row r="3" spans="1:96" ht="28.5" customHeight="1" thickBot="1">
      <c r="A3" s="1057" t="s">
        <v>59</v>
      </c>
      <c r="B3" s="1058"/>
      <c r="C3" s="1059"/>
      <c r="G3" s="1000"/>
      <c r="H3" s="1001"/>
      <c r="I3" s="1001"/>
      <c r="J3" s="1001"/>
      <c r="K3" s="1001"/>
      <c r="L3" s="1001"/>
      <c r="M3" s="1002"/>
    </row>
    <row r="4" spans="1:96" ht="24" customHeight="1" thickBot="1">
      <c r="A4" s="1060" t="s">
        <v>325</v>
      </c>
      <c r="B4" s="1061"/>
      <c r="C4" s="1062"/>
      <c r="D4" s="34"/>
      <c r="E4" s="34"/>
      <c r="F4" s="129"/>
      <c r="G4" s="137"/>
      <c r="H4" s="18"/>
      <c r="I4" s="18"/>
      <c r="J4" s="18"/>
      <c r="K4" s="720"/>
      <c r="L4" s="18"/>
      <c r="M4" s="18"/>
      <c r="N4" s="18"/>
    </row>
    <row r="5" spans="1:96" ht="15.75">
      <c r="A5" s="20"/>
      <c r="B5" s="20"/>
      <c r="C5" s="33"/>
      <c r="D5" s="33"/>
      <c r="E5" s="33"/>
      <c r="F5" s="800"/>
      <c r="G5" s="504"/>
      <c r="H5" s="504">
        <v>39586200</v>
      </c>
      <c r="I5" s="18">
        <f>H5/5</f>
        <v>7917240</v>
      </c>
      <c r="J5" s="18"/>
      <c r="K5" s="720"/>
      <c r="L5" s="18"/>
      <c r="M5" s="18"/>
      <c r="N5" s="18"/>
    </row>
    <row r="6" spans="1:96" ht="15.75" thickBot="1"/>
    <row r="7" spans="1:96" s="21" customFormat="1" ht="12.75">
      <c r="A7" s="950" t="s">
        <v>462</v>
      </c>
      <c r="B7" s="984" t="s">
        <v>461</v>
      </c>
      <c r="C7" s="984" t="s">
        <v>414</v>
      </c>
      <c r="D7" s="984" t="s">
        <v>78</v>
      </c>
      <c r="E7" s="984" t="s">
        <v>79</v>
      </c>
      <c r="F7" s="1063" t="s">
        <v>460</v>
      </c>
      <c r="G7" s="1066" t="s">
        <v>17</v>
      </c>
      <c r="H7" s="921" t="s">
        <v>457</v>
      </c>
      <c r="I7" s="921"/>
      <c r="J7" s="921"/>
      <c r="K7" s="921"/>
      <c r="L7" s="922" t="s">
        <v>18</v>
      </c>
      <c r="M7" s="923"/>
      <c r="N7" s="934" t="s">
        <v>19</v>
      </c>
      <c r="O7" s="1069" t="s">
        <v>16</v>
      </c>
      <c r="P7" s="779"/>
      <c r="Q7" s="779"/>
      <c r="R7" s="779"/>
      <c r="S7" s="779"/>
      <c r="T7" s="779"/>
      <c r="U7" s="779"/>
      <c r="V7" s="779"/>
      <c r="W7" s="779"/>
      <c r="X7" s="779"/>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779"/>
      <c r="BC7" s="779"/>
      <c r="BD7" s="779"/>
      <c r="BE7" s="779"/>
      <c r="BF7" s="779"/>
      <c r="BG7" s="779"/>
      <c r="BH7" s="779"/>
      <c r="BI7" s="779"/>
      <c r="BJ7" s="779"/>
      <c r="BK7" s="779"/>
      <c r="BL7" s="779"/>
      <c r="BM7" s="779"/>
      <c r="BN7" s="779"/>
      <c r="BO7" s="779"/>
      <c r="BP7" s="779"/>
      <c r="BQ7" s="779"/>
      <c r="BR7" s="779"/>
      <c r="BS7" s="779"/>
      <c r="BT7" s="779"/>
      <c r="BU7" s="779"/>
      <c r="BV7" s="779"/>
      <c r="BW7" s="780"/>
      <c r="BX7" s="780"/>
      <c r="BY7" s="780"/>
      <c r="BZ7" s="780"/>
      <c r="CA7" s="780"/>
      <c r="CB7" s="780"/>
      <c r="CC7" s="780"/>
      <c r="CD7" s="780"/>
      <c r="CE7" s="780"/>
      <c r="CF7" s="780"/>
      <c r="CG7" s="780"/>
      <c r="CH7" s="780"/>
      <c r="CI7" s="780"/>
      <c r="CJ7" s="780"/>
      <c r="CK7" s="780"/>
      <c r="CL7" s="780"/>
      <c r="CM7" s="780"/>
      <c r="CN7" s="780"/>
      <c r="CO7" s="780"/>
      <c r="CP7" s="780"/>
      <c r="CQ7" s="780"/>
      <c r="CR7" s="780"/>
    </row>
    <row r="8" spans="1:96" s="41" customFormat="1" ht="12.75">
      <c r="A8" s="951"/>
      <c r="B8" s="985"/>
      <c r="C8" s="985"/>
      <c r="D8" s="985"/>
      <c r="E8" s="985"/>
      <c r="F8" s="1064"/>
      <c r="G8" s="1067"/>
      <c r="H8" s="987" t="s">
        <v>20</v>
      </c>
      <c r="I8" s="932" t="s">
        <v>456</v>
      </c>
      <c r="J8" s="932"/>
      <c r="K8" s="932" t="s">
        <v>21</v>
      </c>
      <c r="L8" s="924"/>
      <c r="M8" s="925"/>
      <c r="N8" s="935"/>
      <c r="O8" s="1070"/>
      <c r="P8" s="779"/>
      <c r="Q8" s="779"/>
      <c r="R8" s="779"/>
      <c r="S8" s="779"/>
      <c r="T8" s="779"/>
      <c r="U8" s="779"/>
      <c r="V8" s="779"/>
      <c r="W8" s="779"/>
      <c r="X8" s="779"/>
      <c r="Y8" s="779"/>
      <c r="Z8" s="779"/>
      <c r="AA8" s="779"/>
      <c r="AB8" s="779"/>
      <c r="AC8" s="779"/>
      <c r="AD8" s="779"/>
      <c r="AE8" s="779"/>
      <c r="AF8" s="779"/>
      <c r="AG8" s="779"/>
      <c r="AH8" s="779"/>
      <c r="AI8" s="779"/>
      <c r="AJ8" s="779"/>
      <c r="AK8" s="779"/>
      <c r="AL8" s="779"/>
      <c r="AM8" s="779"/>
      <c r="AN8" s="779"/>
      <c r="AO8" s="779"/>
      <c r="AP8" s="779"/>
      <c r="AQ8" s="779"/>
      <c r="AR8" s="779"/>
      <c r="AS8" s="779"/>
      <c r="AT8" s="779"/>
      <c r="AU8" s="779"/>
      <c r="AV8" s="779"/>
      <c r="AW8" s="779"/>
      <c r="AX8" s="779"/>
      <c r="AY8" s="779"/>
      <c r="AZ8" s="779"/>
      <c r="BA8" s="779"/>
      <c r="BB8" s="779"/>
      <c r="BC8" s="779"/>
      <c r="BD8" s="779"/>
      <c r="BE8" s="779"/>
      <c r="BF8" s="779"/>
      <c r="BG8" s="779"/>
      <c r="BH8" s="779"/>
      <c r="BI8" s="779"/>
      <c r="BJ8" s="779"/>
      <c r="BK8" s="779"/>
      <c r="BL8" s="779"/>
      <c r="BM8" s="779"/>
      <c r="BN8" s="779"/>
      <c r="BO8" s="779"/>
      <c r="BP8" s="779"/>
      <c r="BQ8" s="779"/>
      <c r="BR8" s="779"/>
      <c r="BS8" s="779"/>
      <c r="BT8" s="779"/>
      <c r="BU8" s="779"/>
      <c r="BV8" s="779"/>
      <c r="BW8" s="781"/>
      <c r="BX8" s="781"/>
      <c r="BY8" s="781"/>
      <c r="BZ8" s="781"/>
      <c r="CA8" s="781"/>
      <c r="CB8" s="781"/>
      <c r="CC8" s="781"/>
      <c r="CD8" s="781"/>
      <c r="CE8" s="781"/>
      <c r="CF8" s="781"/>
      <c r="CG8" s="781"/>
      <c r="CH8" s="781"/>
      <c r="CI8" s="781"/>
      <c r="CJ8" s="781"/>
      <c r="CK8" s="781"/>
      <c r="CL8" s="781"/>
      <c r="CM8" s="781"/>
      <c r="CN8" s="781"/>
      <c r="CO8" s="781"/>
      <c r="CP8" s="781"/>
      <c r="CQ8" s="781"/>
      <c r="CR8" s="781"/>
    </row>
    <row r="9" spans="1:96" s="41" customFormat="1" ht="26.25" thickBot="1">
      <c r="A9" s="952"/>
      <c r="B9" s="986"/>
      <c r="C9" s="986"/>
      <c r="D9" s="986"/>
      <c r="E9" s="986"/>
      <c r="F9" s="1065"/>
      <c r="G9" s="1068"/>
      <c r="H9" s="988"/>
      <c r="I9" s="718" t="s">
        <v>22</v>
      </c>
      <c r="J9" s="718" t="s">
        <v>23</v>
      </c>
      <c r="K9" s="933"/>
      <c r="L9" s="717" t="s">
        <v>24</v>
      </c>
      <c r="M9" s="717" t="s">
        <v>25</v>
      </c>
      <c r="N9" s="936"/>
      <c r="O9" s="1071"/>
      <c r="P9" s="779"/>
      <c r="Q9" s="779"/>
      <c r="R9" s="779"/>
      <c r="S9" s="779"/>
      <c r="T9" s="779"/>
      <c r="U9" s="779"/>
      <c r="V9" s="779"/>
      <c r="W9" s="779"/>
      <c r="X9" s="779"/>
      <c r="Y9" s="779"/>
      <c r="Z9" s="779"/>
      <c r="AA9" s="779"/>
      <c r="AB9" s="779"/>
      <c r="AC9" s="779"/>
      <c r="AD9" s="779"/>
      <c r="AE9" s="779"/>
      <c r="AF9" s="779"/>
      <c r="AG9" s="779"/>
      <c r="AH9" s="779"/>
      <c r="AI9" s="779"/>
      <c r="AJ9" s="779"/>
      <c r="AK9" s="779"/>
      <c r="AL9" s="779"/>
      <c r="AM9" s="779"/>
      <c r="AN9" s="779"/>
      <c r="AO9" s="779"/>
      <c r="AP9" s="779"/>
      <c r="AQ9" s="779"/>
      <c r="AR9" s="779"/>
      <c r="AS9" s="779"/>
      <c r="AT9" s="779"/>
      <c r="AU9" s="779"/>
      <c r="AV9" s="779"/>
      <c r="AW9" s="779"/>
      <c r="AX9" s="779"/>
      <c r="AY9" s="779"/>
      <c r="AZ9" s="779"/>
      <c r="BA9" s="779"/>
      <c r="BB9" s="779"/>
      <c r="BC9" s="779"/>
      <c r="BD9" s="779"/>
      <c r="BE9" s="779"/>
      <c r="BF9" s="779"/>
      <c r="BG9" s="779"/>
      <c r="BH9" s="779"/>
      <c r="BI9" s="779"/>
      <c r="BJ9" s="779"/>
      <c r="BK9" s="779"/>
      <c r="BL9" s="779"/>
      <c r="BM9" s="779"/>
      <c r="BN9" s="779"/>
      <c r="BO9" s="779"/>
      <c r="BP9" s="779"/>
      <c r="BQ9" s="779"/>
      <c r="BR9" s="779"/>
      <c r="BS9" s="779"/>
      <c r="BT9" s="779"/>
      <c r="BU9" s="779"/>
      <c r="BV9" s="779"/>
      <c r="BW9" s="781"/>
      <c r="BX9" s="781"/>
      <c r="BY9" s="781"/>
      <c r="BZ9" s="781"/>
      <c r="CA9" s="781"/>
      <c r="CB9" s="781"/>
      <c r="CC9" s="781"/>
      <c r="CD9" s="781"/>
      <c r="CE9" s="781"/>
      <c r="CF9" s="781"/>
      <c r="CG9" s="781"/>
      <c r="CH9" s="781"/>
      <c r="CI9" s="781"/>
      <c r="CJ9" s="781"/>
      <c r="CK9" s="781"/>
      <c r="CL9" s="781"/>
      <c r="CM9" s="781"/>
      <c r="CN9" s="781"/>
      <c r="CO9" s="781"/>
      <c r="CP9" s="781"/>
      <c r="CQ9" s="781"/>
      <c r="CR9" s="781"/>
    </row>
    <row r="10" spans="1:96" s="773" customFormat="1" ht="76.5" customHeight="1">
      <c r="A10" s="1092" t="s">
        <v>117</v>
      </c>
      <c r="B10" s="754" t="s">
        <v>118</v>
      </c>
      <c r="C10" s="754" t="s">
        <v>856</v>
      </c>
      <c r="D10" s="754" t="s">
        <v>857</v>
      </c>
      <c r="E10" s="754" t="s">
        <v>857</v>
      </c>
      <c r="F10" s="1094">
        <v>5826500000</v>
      </c>
      <c r="G10" s="1096" t="s">
        <v>1106</v>
      </c>
      <c r="H10" s="839">
        <f>3384280000/6</f>
        <v>564046666.66666663</v>
      </c>
      <c r="I10" s="794"/>
      <c r="J10" s="794"/>
      <c r="K10" s="1088">
        <v>3384280000</v>
      </c>
      <c r="L10" s="1086">
        <v>40909</v>
      </c>
      <c r="M10" s="1086">
        <v>40939</v>
      </c>
      <c r="N10" s="1088" t="s">
        <v>1089</v>
      </c>
      <c r="O10" s="1090"/>
      <c r="P10" s="782"/>
      <c r="Q10" s="782"/>
      <c r="R10" s="782"/>
      <c r="S10" s="782"/>
      <c r="T10" s="782"/>
      <c r="U10" s="782"/>
      <c r="V10" s="782"/>
      <c r="W10" s="782"/>
      <c r="X10" s="782"/>
      <c r="Y10" s="782"/>
      <c r="Z10" s="782"/>
      <c r="AA10" s="782"/>
      <c r="AB10" s="782"/>
      <c r="AC10" s="782"/>
      <c r="AD10" s="782"/>
      <c r="AE10" s="782"/>
      <c r="AF10" s="782"/>
      <c r="AG10" s="782"/>
      <c r="AH10" s="782"/>
      <c r="AI10" s="782"/>
      <c r="AJ10" s="782"/>
      <c r="AK10" s="782"/>
      <c r="AL10" s="782"/>
      <c r="AM10" s="782"/>
      <c r="AN10" s="782"/>
      <c r="AO10" s="782"/>
      <c r="AP10" s="782"/>
      <c r="AQ10" s="782"/>
      <c r="AR10" s="782"/>
      <c r="AS10" s="782"/>
      <c r="AT10" s="782"/>
      <c r="AU10" s="782"/>
      <c r="AV10" s="782"/>
      <c r="AW10" s="782"/>
      <c r="AX10" s="782"/>
      <c r="AY10" s="782"/>
      <c r="AZ10" s="782"/>
      <c r="BA10" s="782"/>
      <c r="BB10" s="782"/>
      <c r="BC10" s="782"/>
      <c r="BD10" s="782"/>
      <c r="BE10" s="782"/>
      <c r="BF10" s="782"/>
      <c r="BG10" s="782"/>
      <c r="BH10" s="782"/>
      <c r="BI10" s="782"/>
      <c r="BJ10" s="782"/>
      <c r="BK10" s="782"/>
      <c r="BL10" s="782"/>
      <c r="BM10" s="782"/>
      <c r="BN10" s="782"/>
      <c r="BO10" s="782"/>
      <c r="BP10" s="782"/>
      <c r="BQ10" s="782"/>
      <c r="BR10" s="782"/>
      <c r="BS10" s="782"/>
      <c r="BT10" s="782"/>
      <c r="BU10" s="782"/>
      <c r="BV10" s="782"/>
      <c r="BW10" s="783"/>
      <c r="BX10" s="783"/>
      <c r="BY10" s="783"/>
      <c r="BZ10" s="783"/>
      <c r="CA10" s="783"/>
      <c r="CB10" s="783"/>
      <c r="CC10" s="783"/>
      <c r="CD10" s="783"/>
      <c r="CE10" s="783"/>
      <c r="CF10" s="783"/>
      <c r="CG10" s="783"/>
      <c r="CH10" s="783"/>
      <c r="CI10" s="783"/>
      <c r="CJ10" s="783"/>
      <c r="CK10" s="783"/>
      <c r="CL10" s="783"/>
      <c r="CM10" s="783"/>
      <c r="CN10" s="783"/>
      <c r="CO10" s="783"/>
      <c r="CP10" s="783"/>
      <c r="CQ10" s="783"/>
      <c r="CR10" s="783"/>
    </row>
    <row r="11" spans="1:96" s="773" customFormat="1" ht="51">
      <c r="A11" s="1093"/>
      <c r="B11" s="755" t="s">
        <v>119</v>
      </c>
      <c r="C11" s="755" t="s">
        <v>120</v>
      </c>
      <c r="D11" s="755" t="s">
        <v>858</v>
      </c>
      <c r="E11" s="755" t="s">
        <v>1088</v>
      </c>
      <c r="F11" s="1095"/>
      <c r="G11" s="1097"/>
      <c r="H11" s="838">
        <f t="shared" ref="H11:H14" si="0">3384280000/6</f>
        <v>564046666.66666663</v>
      </c>
      <c r="I11" s="772"/>
      <c r="J11" s="772"/>
      <c r="K11" s="1089"/>
      <c r="L11" s="1087"/>
      <c r="M11" s="1087"/>
      <c r="N11" s="1089"/>
      <c r="O11" s="1091"/>
      <c r="P11" s="782"/>
      <c r="Q11" s="782"/>
      <c r="R11" s="782"/>
      <c r="S11" s="782"/>
      <c r="T11" s="782"/>
      <c r="U11" s="782"/>
      <c r="V11" s="782"/>
      <c r="W11" s="782"/>
      <c r="X11" s="782"/>
      <c r="Y11" s="782"/>
      <c r="Z11" s="782"/>
      <c r="AA11" s="782"/>
      <c r="AB11" s="782"/>
      <c r="AC11" s="782"/>
      <c r="AD11" s="782"/>
      <c r="AE11" s="782"/>
      <c r="AF11" s="782"/>
      <c r="AG11" s="782"/>
      <c r="AH11" s="782"/>
      <c r="AI11" s="782"/>
      <c r="AJ11" s="782"/>
      <c r="AK11" s="782"/>
      <c r="AL11" s="782"/>
      <c r="AM11" s="782"/>
      <c r="AN11" s="782"/>
      <c r="AO11" s="782"/>
      <c r="AP11" s="782"/>
      <c r="AQ11" s="782"/>
      <c r="AR11" s="782"/>
      <c r="AS11" s="782"/>
      <c r="AT11" s="782"/>
      <c r="AU11" s="782"/>
      <c r="AV11" s="782"/>
      <c r="AW11" s="782"/>
      <c r="AX11" s="782"/>
      <c r="AY11" s="782"/>
      <c r="AZ11" s="782"/>
      <c r="BA11" s="782"/>
      <c r="BB11" s="782"/>
      <c r="BC11" s="782"/>
      <c r="BD11" s="782"/>
      <c r="BE11" s="782"/>
      <c r="BF11" s="782"/>
      <c r="BG11" s="782"/>
      <c r="BH11" s="782"/>
      <c r="BI11" s="782"/>
      <c r="BJ11" s="782"/>
      <c r="BK11" s="782"/>
      <c r="BL11" s="782"/>
      <c r="BM11" s="782"/>
      <c r="BN11" s="782"/>
      <c r="BO11" s="782"/>
      <c r="BP11" s="782"/>
      <c r="BQ11" s="782"/>
      <c r="BR11" s="782"/>
      <c r="BS11" s="782"/>
      <c r="BT11" s="782"/>
      <c r="BU11" s="782"/>
      <c r="BV11" s="782"/>
      <c r="BW11" s="783"/>
      <c r="BX11" s="783"/>
      <c r="BY11" s="783"/>
      <c r="BZ11" s="783"/>
      <c r="CA11" s="783"/>
      <c r="CB11" s="783"/>
      <c r="CC11" s="783"/>
      <c r="CD11" s="783"/>
      <c r="CE11" s="783"/>
      <c r="CF11" s="783"/>
      <c r="CG11" s="783"/>
      <c r="CH11" s="783"/>
      <c r="CI11" s="783"/>
      <c r="CJ11" s="783"/>
      <c r="CK11" s="783"/>
      <c r="CL11" s="783"/>
      <c r="CM11" s="783"/>
      <c r="CN11" s="783"/>
      <c r="CO11" s="783"/>
      <c r="CP11" s="783"/>
      <c r="CQ11" s="783"/>
      <c r="CR11" s="783"/>
    </row>
    <row r="12" spans="1:96" s="773" customFormat="1" ht="38.25">
      <c r="A12" s="1093"/>
      <c r="B12" s="755" t="s">
        <v>121</v>
      </c>
      <c r="C12" s="755" t="s">
        <v>122</v>
      </c>
      <c r="D12" s="755" t="s">
        <v>859</v>
      </c>
      <c r="E12" s="755" t="s">
        <v>859</v>
      </c>
      <c r="F12" s="1095"/>
      <c r="G12" s="1097"/>
      <c r="H12" s="838">
        <f t="shared" si="0"/>
        <v>564046666.66666663</v>
      </c>
      <c r="I12" s="772"/>
      <c r="J12" s="772"/>
      <c r="K12" s="1089"/>
      <c r="L12" s="1087"/>
      <c r="M12" s="1087"/>
      <c r="N12" s="1089"/>
      <c r="O12" s="1091"/>
      <c r="P12" s="782"/>
      <c r="Q12" s="782"/>
      <c r="R12" s="782"/>
      <c r="S12" s="782"/>
      <c r="T12" s="782"/>
      <c r="U12" s="782"/>
      <c r="V12" s="782"/>
      <c r="W12" s="782"/>
      <c r="X12" s="782"/>
      <c r="Y12" s="782"/>
      <c r="Z12" s="782"/>
      <c r="AA12" s="782"/>
      <c r="AB12" s="782"/>
      <c r="AC12" s="782"/>
      <c r="AD12" s="782"/>
      <c r="AE12" s="782"/>
      <c r="AF12" s="782"/>
      <c r="AG12" s="782"/>
      <c r="AH12" s="782"/>
      <c r="AI12" s="782"/>
      <c r="AJ12" s="782"/>
      <c r="AK12" s="782"/>
      <c r="AL12" s="782"/>
      <c r="AM12" s="782"/>
      <c r="AN12" s="782"/>
      <c r="AO12" s="782"/>
      <c r="AP12" s="782"/>
      <c r="AQ12" s="782"/>
      <c r="AR12" s="782"/>
      <c r="AS12" s="782"/>
      <c r="AT12" s="782"/>
      <c r="AU12" s="782"/>
      <c r="AV12" s="782"/>
      <c r="AW12" s="782"/>
      <c r="AX12" s="782"/>
      <c r="AY12" s="782"/>
      <c r="AZ12" s="782"/>
      <c r="BA12" s="782"/>
      <c r="BB12" s="782"/>
      <c r="BC12" s="782"/>
      <c r="BD12" s="782"/>
      <c r="BE12" s="782"/>
      <c r="BF12" s="782"/>
      <c r="BG12" s="782"/>
      <c r="BH12" s="782"/>
      <c r="BI12" s="782"/>
      <c r="BJ12" s="782"/>
      <c r="BK12" s="782"/>
      <c r="BL12" s="782"/>
      <c r="BM12" s="782"/>
      <c r="BN12" s="782"/>
      <c r="BO12" s="782"/>
      <c r="BP12" s="782"/>
      <c r="BQ12" s="782"/>
      <c r="BR12" s="782"/>
      <c r="BS12" s="782"/>
      <c r="BT12" s="782"/>
      <c r="BU12" s="782"/>
      <c r="BV12" s="782"/>
      <c r="BW12" s="783"/>
      <c r="BX12" s="783"/>
      <c r="BY12" s="783"/>
      <c r="BZ12" s="783"/>
      <c r="CA12" s="783"/>
      <c r="CB12" s="783"/>
      <c r="CC12" s="783"/>
      <c r="CD12" s="783"/>
      <c r="CE12" s="783"/>
      <c r="CF12" s="783"/>
      <c r="CG12" s="783"/>
      <c r="CH12" s="783"/>
      <c r="CI12" s="783"/>
      <c r="CJ12" s="783"/>
      <c r="CK12" s="783"/>
      <c r="CL12" s="783"/>
      <c r="CM12" s="783"/>
      <c r="CN12" s="783"/>
      <c r="CO12" s="783"/>
      <c r="CP12" s="783"/>
      <c r="CQ12" s="783"/>
      <c r="CR12" s="783"/>
    </row>
    <row r="13" spans="1:96" s="773" customFormat="1" ht="38.25">
      <c r="A13" s="1093"/>
      <c r="B13" s="755" t="s">
        <v>125</v>
      </c>
      <c r="C13" s="755" t="s">
        <v>126</v>
      </c>
      <c r="D13" s="756" t="s">
        <v>1087</v>
      </c>
      <c r="E13" s="756" t="s">
        <v>861</v>
      </c>
      <c r="F13" s="1095"/>
      <c r="G13" s="1097"/>
      <c r="H13" s="838">
        <f t="shared" si="0"/>
        <v>564046666.66666663</v>
      </c>
      <c r="I13" s="772"/>
      <c r="J13" s="772"/>
      <c r="K13" s="1089"/>
      <c r="L13" s="1087"/>
      <c r="M13" s="1087"/>
      <c r="N13" s="1089"/>
      <c r="O13" s="1091"/>
      <c r="P13" s="782"/>
      <c r="Q13" s="782"/>
      <c r="R13" s="782"/>
      <c r="S13" s="782"/>
      <c r="T13" s="782"/>
      <c r="U13" s="782"/>
      <c r="V13" s="782"/>
      <c r="W13" s="782"/>
      <c r="X13" s="782"/>
      <c r="Y13" s="782"/>
      <c r="Z13" s="782"/>
      <c r="AA13" s="782"/>
      <c r="AB13" s="782"/>
      <c r="AC13" s="782"/>
      <c r="AD13" s="782"/>
      <c r="AE13" s="782"/>
      <c r="AF13" s="782"/>
      <c r="AG13" s="782"/>
      <c r="AH13" s="782"/>
      <c r="AI13" s="782"/>
      <c r="AJ13" s="782"/>
      <c r="AK13" s="782"/>
      <c r="AL13" s="782"/>
      <c r="AM13" s="782"/>
      <c r="AN13" s="782"/>
      <c r="AO13" s="782"/>
      <c r="AP13" s="782"/>
      <c r="AQ13" s="782"/>
      <c r="AR13" s="782"/>
      <c r="AS13" s="782"/>
      <c r="AT13" s="782"/>
      <c r="AU13" s="782"/>
      <c r="AV13" s="782"/>
      <c r="AW13" s="782"/>
      <c r="AX13" s="782"/>
      <c r="AY13" s="782"/>
      <c r="AZ13" s="782"/>
      <c r="BA13" s="782"/>
      <c r="BB13" s="782"/>
      <c r="BC13" s="782"/>
      <c r="BD13" s="782"/>
      <c r="BE13" s="782"/>
      <c r="BF13" s="782"/>
      <c r="BG13" s="782"/>
      <c r="BH13" s="782"/>
      <c r="BI13" s="782"/>
      <c r="BJ13" s="782"/>
      <c r="BK13" s="782"/>
      <c r="BL13" s="782"/>
      <c r="BM13" s="782"/>
      <c r="BN13" s="782"/>
      <c r="BO13" s="782"/>
      <c r="BP13" s="782"/>
      <c r="BQ13" s="782"/>
      <c r="BR13" s="782"/>
      <c r="BS13" s="782"/>
      <c r="BT13" s="782"/>
      <c r="BU13" s="782"/>
      <c r="BV13" s="782"/>
      <c r="BW13" s="783"/>
      <c r="BX13" s="783"/>
      <c r="BY13" s="783"/>
      <c r="BZ13" s="783"/>
      <c r="CA13" s="783"/>
      <c r="CB13" s="783"/>
      <c r="CC13" s="783"/>
      <c r="CD13" s="783"/>
      <c r="CE13" s="783"/>
      <c r="CF13" s="783"/>
      <c r="CG13" s="783"/>
      <c r="CH13" s="783"/>
      <c r="CI13" s="783"/>
      <c r="CJ13" s="783"/>
      <c r="CK13" s="783"/>
      <c r="CL13" s="783"/>
      <c r="CM13" s="783"/>
      <c r="CN13" s="783"/>
      <c r="CO13" s="783"/>
      <c r="CP13" s="783"/>
      <c r="CQ13" s="783"/>
      <c r="CR13" s="783"/>
    </row>
    <row r="14" spans="1:96" s="773" customFormat="1" ht="38.25">
      <c r="A14" s="1093"/>
      <c r="B14" s="755" t="s">
        <v>127</v>
      </c>
      <c r="C14" s="755" t="s">
        <v>128</v>
      </c>
      <c r="D14" s="756" t="s">
        <v>862</v>
      </c>
      <c r="E14" s="756" t="s">
        <v>863</v>
      </c>
      <c r="F14" s="1095"/>
      <c r="G14" s="1097"/>
      <c r="H14" s="838">
        <f t="shared" si="0"/>
        <v>564046666.66666663</v>
      </c>
      <c r="I14" s="772"/>
      <c r="J14" s="772"/>
      <c r="K14" s="1089"/>
      <c r="L14" s="1087"/>
      <c r="M14" s="1087"/>
      <c r="N14" s="1089"/>
      <c r="O14" s="1091"/>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82"/>
      <c r="AM14" s="782"/>
      <c r="AN14" s="782"/>
      <c r="AO14" s="782"/>
      <c r="AP14" s="782"/>
      <c r="AQ14" s="782"/>
      <c r="AR14" s="782"/>
      <c r="AS14" s="782"/>
      <c r="AT14" s="782"/>
      <c r="AU14" s="782"/>
      <c r="AV14" s="782"/>
      <c r="AW14" s="782"/>
      <c r="AX14" s="782"/>
      <c r="AY14" s="782"/>
      <c r="AZ14" s="782"/>
      <c r="BA14" s="782"/>
      <c r="BB14" s="782"/>
      <c r="BC14" s="782"/>
      <c r="BD14" s="782"/>
      <c r="BE14" s="782"/>
      <c r="BF14" s="782"/>
      <c r="BG14" s="782"/>
      <c r="BH14" s="782"/>
      <c r="BI14" s="782"/>
      <c r="BJ14" s="782"/>
      <c r="BK14" s="782"/>
      <c r="BL14" s="782"/>
      <c r="BM14" s="782"/>
      <c r="BN14" s="782"/>
      <c r="BO14" s="782"/>
      <c r="BP14" s="782"/>
      <c r="BQ14" s="782"/>
      <c r="BR14" s="782"/>
      <c r="BS14" s="782"/>
      <c r="BT14" s="782"/>
      <c r="BU14" s="782"/>
      <c r="BV14" s="782"/>
      <c r="BW14" s="783"/>
      <c r="BX14" s="783"/>
      <c r="BY14" s="783"/>
      <c r="BZ14" s="783"/>
      <c r="CA14" s="783"/>
      <c r="CB14" s="783"/>
      <c r="CC14" s="783"/>
      <c r="CD14" s="783"/>
      <c r="CE14" s="783"/>
      <c r="CF14" s="783"/>
      <c r="CG14" s="783"/>
      <c r="CH14" s="783"/>
      <c r="CI14" s="783"/>
      <c r="CJ14" s="783"/>
      <c r="CK14" s="783"/>
      <c r="CL14" s="783"/>
      <c r="CM14" s="783"/>
      <c r="CN14" s="783"/>
      <c r="CO14" s="783"/>
      <c r="CP14" s="783"/>
      <c r="CQ14" s="783"/>
      <c r="CR14" s="783"/>
    </row>
    <row r="15" spans="1:96" s="639" customFormat="1" ht="38.25" customHeight="1">
      <c r="A15" s="1093"/>
      <c r="B15" s="755" t="s">
        <v>853</v>
      </c>
      <c r="C15" s="755" t="s">
        <v>854</v>
      </c>
      <c r="D15" s="790">
        <v>1</v>
      </c>
      <c r="E15" s="791">
        <v>1</v>
      </c>
      <c r="F15" s="1095"/>
      <c r="G15" s="1077" t="s">
        <v>872</v>
      </c>
      <c r="H15" s="766">
        <v>200000000</v>
      </c>
      <c r="I15" s="769"/>
      <c r="J15" s="769"/>
      <c r="K15" s="1078">
        <f>SUM(H15:H25)</f>
        <v>5826500000</v>
      </c>
      <c r="L15" s="1079">
        <v>40909</v>
      </c>
      <c r="M15" s="1079">
        <v>40908</v>
      </c>
      <c r="N15" s="1080" t="s">
        <v>873</v>
      </c>
      <c r="O15" s="1082" t="s">
        <v>855</v>
      </c>
      <c r="P15" s="782"/>
      <c r="Q15" s="782"/>
      <c r="R15" s="782"/>
      <c r="S15" s="782"/>
      <c r="T15" s="782"/>
      <c r="U15" s="782"/>
      <c r="V15" s="782"/>
      <c r="W15" s="782"/>
      <c r="X15" s="782"/>
      <c r="Y15" s="782"/>
      <c r="Z15" s="782"/>
      <c r="AA15" s="782"/>
      <c r="AB15" s="782"/>
      <c r="AC15" s="782"/>
      <c r="AD15" s="782"/>
      <c r="AE15" s="782"/>
      <c r="AF15" s="782"/>
      <c r="AG15" s="782"/>
      <c r="AH15" s="782"/>
      <c r="AI15" s="782"/>
      <c r="AJ15" s="782"/>
      <c r="AK15" s="782"/>
      <c r="AL15" s="782"/>
      <c r="AM15" s="782"/>
      <c r="AN15" s="782"/>
      <c r="AO15" s="782"/>
      <c r="AP15" s="782"/>
      <c r="AQ15" s="782"/>
      <c r="AR15" s="782"/>
      <c r="AS15" s="782"/>
      <c r="AT15" s="782"/>
      <c r="AU15" s="782"/>
      <c r="AV15" s="782"/>
      <c r="AW15" s="782"/>
      <c r="AX15" s="782"/>
      <c r="AY15" s="782"/>
      <c r="AZ15" s="782"/>
      <c r="BA15" s="782"/>
      <c r="BB15" s="782"/>
      <c r="BC15" s="782"/>
      <c r="BD15" s="782"/>
      <c r="BE15" s="782"/>
      <c r="BF15" s="782"/>
      <c r="BG15" s="782"/>
      <c r="BH15" s="782"/>
      <c r="BI15" s="782"/>
      <c r="BJ15" s="782"/>
      <c r="BK15" s="782"/>
      <c r="BL15" s="782"/>
      <c r="BM15" s="782"/>
      <c r="BN15" s="782"/>
      <c r="BO15" s="782"/>
      <c r="BP15" s="782"/>
      <c r="BQ15" s="782"/>
      <c r="BR15" s="782"/>
      <c r="BS15" s="782"/>
      <c r="BT15" s="782"/>
      <c r="BU15" s="782"/>
      <c r="BV15" s="782"/>
      <c r="BW15" s="783"/>
      <c r="BX15" s="783"/>
      <c r="BY15" s="783"/>
      <c r="BZ15" s="783"/>
      <c r="CA15" s="783"/>
      <c r="CB15" s="783"/>
      <c r="CC15" s="783"/>
      <c r="CD15" s="783"/>
      <c r="CE15" s="783"/>
      <c r="CF15" s="783"/>
      <c r="CG15" s="783"/>
      <c r="CH15" s="783"/>
      <c r="CI15" s="783"/>
      <c r="CJ15" s="783"/>
      <c r="CK15" s="783"/>
      <c r="CL15" s="783"/>
      <c r="CM15" s="783"/>
      <c r="CN15" s="783"/>
      <c r="CO15" s="783"/>
      <c r="CP15" s="783"/>
      <c r="CQ15" s="783"/>
      <c r="CR15" s="783"/>
    </row>
    <row r="16" spans="1:96" s="639" customFormat="1" ht="51">
      <c r="A16" s="1093"/>
      <c r="B16" s="755" t="s">
        <v>118</v>
      </c>
      <c r="C16" s="755" t="s">
        <v>856</v>
      </c>
      <c r="D16" s="756" t="s">
        <v>857</v>
      </c>
      <c r="E16" s="756" t="s">
        <v>857</v>
      </c>
      <c r="F16" s="1095"/>
      <c r="G16" s="1077"/>
      <c r="H16" s="1052">
        <v>4394260000</v>
      </c>
      <c r="I16" s="1098"/>
      <c r="J16" s="1098"/>
      <c r="K16" s="1078"/>
      <c r="L16" s="1079"/>
      <c r="M16" s="1079">
        <v>40908</v>
      </c>
      <c r="N16" s="1081"/>
      <c r="O16" s="1082"/>
      <c r="P16" s="782"/>
      <c r="Q16" s="782"/>
      <c r="R16" s="782"/>
      <c r="S16" s="782"/>
      <c r="T16" s="782"/>
      <c r="U16" s="782"/>
      <c r="V16" s="782"/>
      <c r="W16" s="782"/>
      <c r="X16" s="782"/>
      <c r="Y16" s="782"/>
      <c r="Z16" s="782"/>
      <c r="AA16" s="782"/>
      <c r="AB16" s="782"/>
      <c r="AC16" s="782"/>
      <c r="AD16" s="782"/>
      <c r="AE16" s="782"/>
      <c r="AF16" s="782"/>
      <c r="AG16" s="782"/>
      <c r="AH16" s="782"/>
      <c r="AI16" s="782"/>
      <c r="AJ16" s="782"/>
      <c r="AK16" s="782"/>
      <c r="AL16" s="782"/>
      <c r="AM16" s="782"/>
      <c r="AN16" s="782"/>
      <c r="AO16" s="782"/>
      <c r="AP16" s="782"/>
      <c r="AQ16" s="782"/>
      <c r="AR16" s="782"/>
      <c r="AS16" s="782"/>
      <c r="AT16" s="782"/>
      <c r="AU16" s="782"/>
      <c r="AV16" s="782"/>
      <c r="AW16" s="782"/>
      <c r="AX16" s="782"/>
      <c r="AY16" s="782"/>
      <c r="AZ16" s="782"/>
      <c r="BA16" s="782"/>
      <c r="BB16" s="782"/>
      <c r="BC16" s="782"/>
      <c r="BD16" s="782"/>
      <c r="BE16" s="782"/>
      <c r="BF16" s="782"/>
      <c r="BG16" s="782"/>
      <c r="BH16" s="782"/>
      <c r="BI16" s="782"/>
      <c r="BJ16" s="782"/>
      <c r="BK16" s="782"/>
      <c r="BL16" s="782"/>
      <c r="BM16" s="782"/>
      <c r="BN16" s="782"/>
      <c r="BO16" s="782"/>
      <c r="BP16" s="782"/>
      <c r="BQ16" s="782"/>
      <c r="BR16" s="782"/>
      <c r="BS16" s="782"/>
      <c r="BT16" s="782"/>
      <c r="BU16" s="782"/>
      <c r="BV16" s="782"/>
      <c r="BW16" s="783"/>
      <c r="BX16" s="783"/>
      <c r="BY16" s="783"/>
      <c r="BZ16" s="783"/>
      <c r="CA16" s="783"/>
      <c r="CB16" s="783"/>
      <c r="CC16" s="783"/>
      <c r="CD16" s="783"/>
      <c r="CE16" s="783"/>
      <c r="CF16" s="783"/>
      <c r="CG16" s="783"/>
      <c r="CH16" s="783"/>
      <c r="CI16" s="783"/>
      <c r="CJ16" s="783"/>
      <c r="CK16" s="783"/>
      <c r="CL16" s="783"/>
      <c r="CM16" s="783"/>
      <c r="CN16" s="783"/>
      <c r="CO16" s="783"/>
      <c r="CP16" s="783"/>
      <c r="CQ16" s="783"/>
      <c r="CR16" s="783"/>
    </row>
    <row r="17" spans="1:96" s="639" customFormat="1" ht="51">
      <c r="A17" s="1093"/>
      <c r="B17" s="755" t="s">
        <v>119</v>
      </c>
      <c r="C17" s="755" t="s">
        <v>120</v>
      </c>
      <c r="D17" s="756" t="s">
        <v>858</v>
      </c>
      <c r="E17" s="756" t="s">
        <v>1088</v>
      </c>
      <c r="F17" s="1095"/>
      <c r="G17" s="1077"/>
      <c r="H17" s="1052"/>
      <c r="I17" s="1098"/>
      <c r="J17" s="1098"/>
      <c r="K17" s="1078"/>
      <c r="L17" s="1079"/>
      <c r="M17" s="1079">
        <v>40908</v>
      </c>
      <c r="N17" s="1081"/>
      <c r="O17" s="1082"/>
      <c r="P17" s="782"/>
      <c r="Q17" s="782"/>
      <c r="R17" s="782"/>
      <c r="S17" s="782"/>
      <c r="T17" s="782"/>
      <c r="U17" s="782"/>
      <c r="V17" s="782"/>
      <c r="W17" s="782"/>
      <c r="X17" s="782"/>
      <c r="Y17" s="782"/>
      <c r="Z17" s="782"/>
      <c r="AA17" s="782"/>
      <c r="AB17" s="782"/>
      <c r="AC17" s="782"/>
      <c r="AD17" s="782"/>
      <c r="AE17" s="782"/>
      <c r="AF17" s="782"/>
      <c r="AG17" s="782"/>
      <c r="AH17" s="782"/>
      <c r="AI17" s="782"/>
      <c r="AJ17" s="782"/>
      <c r="AK17" s="782"/>
      <c r="AL17" s="782"/>
      <c r="AM17" s="782"/>
      <c r="AN17" s="782"/>
      <c r="AO17" s="782"/>
      <c r="AP17" s="782"/>
      <c r="AQ17" s="782"/>
      <c r="AR17" s="782"/>
      <c r="AS17" s="782"/>
      <c r="AT17" s="782"/>
      <c r="AU17" s="782"/>
      <c r="AV17" s="782"/>
      <c r="AW17" s="782"/>
      <c r="AX17" s="782"/>
      <c r="AY17" s="782"/>
      <c r="AZ17" s="782"/>
      <c r="BA17" s="782"/>
      <c r="BB17" s="782"/>
      <c r="BC17" s="782"/>
      <c r="BD17" s="782"/>
      <c r="BE17" s="782"/>
      <c r="BF17" s="782"/>
      <c r="BG17" s="782"/>
      <c r="BH17" s="782"/>
      <c r="BI17" s="782"/>
      <c r="BJ17" s="782"/>
      <c r="BK17" s="782"/>
      <c r="BL17" s="782"/>
      <c r="BM17" s="782"/>
      <c r="BN17" s="782"/>
      <c r="BO17" s="782"/>
      <c r="BP17" s="782"/>
      <c r="BQ17" s="782"/>
      <c r="BR17" s="782"/>
      <c r="BS17" s="782"/>
      <c r="BT17" s="782"/>
      <c r="BU17" s="782"/>
      <c r="BV17" s="782"/>
      <c r="BW17" s="783"/>
      <c r="BX17" s="783"/>
      <c r="BY17" s="783"/>
      <c r="BZ17" s="783"/>
      <c r="CA17" s="783"/>
      <c r="CB17" s="783"/>
      <c r="CC17" s="783"/>
      <c r="CD17" s="783"/>
      <c r="CE17" s="783"/>
      <c r="CF17" s="783"/>
      <c r="CG17" s="783"/>
      <c r="CH17" s="783"/>
      <c r="CI17" s="783"/>
      <c r="CJ17" s="783"/>
      <c r="CK17" s="783"/>
      <c r="CL17" s="783"/>
      <c r="CM17" s="783"/>
      <c r="CN17" s="783"/>
      <c r="CO17" s="783"/>
      <c r="CP17" s="783"/>
      <c r="CQ17" s="783"/>
      <c r="CR17" s="783"/>
    </row>
    <row r="18" spans="1:96" s="639" customFormat="1" ht="38.25">
      <c r="A18" s="1093"/>
      <c r="B18" s="755" t="s">
        <v>121</v>
      </c>
      <c r="C18" s="755" t="s">
        <v>122</v>
      </c>
      <c r="D18" s="756" t="s">
        <v>859</v>
      </c>
      <c r="E18" s="756" t="s">
        <v>859</v>
      </c>
      <c r="F18" s="1095"/>
      <c r="G18" s="1077"/>
      <c r="H18" s="1052"/>
      <c r="I18" s="1098"/>
      <c r="J18" s="1098"/>
      <c r="K18" s="1078"/>
      <c r="L18" s="1079"/>
      <c r="M18" s="1079">
        <v>40908</v>
      </c>
      <c r="N18" s="1081"/>
      <c r="O18" s="1082"/>
      <c r="P18" s="782"/>
      <c r="Q18" s="782"/>
      <c r="R18" s="782"/>
      <c r="S18" s="782"/>
      <c r="T18" s="782"/>
      <c r="U18" s="782"/>
      <c r="V18" s="782"/>
      <c r="W18" s="782"/>
      <c r="X18" s="782"/>
      <c r="Y18" s="782"/>
      <c r="Z18" s="782"/>
      <c r="AA18" s="782"/>
      <c r="AB18" s="782"/>
      <c r="AC18" s="782"/>
      <c r="AD18" s="782"/>
      <c r="AE18" s="782"/>
      <c r="AF18" s="782"/>
      <c r="AG18" s="782"/>
      <c r="AH18" s="782"/>
      <c r="AI18" s="782"/>
      <c r="AJ18" s="782"/>
      <c r="AK18" s="782"/>
      <c r="AL18" s="782"/>
      <c r="AM18" s="782"/>
      <c r="AN18" s="782"/>
      <c r="AO18" s="782"/>
      <c r="AP18" s="782"/>
      <c r="AQ18" s="782"/>
      <c r="AR18" s="782"/>
      <c r="AS18" s="782"/>
      <c r="AT18" s="782"/>
      <c r="AU18" s="782"/>
      <c r="AV18" s="782"/>
      <c r="AW18" s="782"/>
      <c r="AX18" s="782"/>
      <c r="AY18" s="782"/>
      <c r="AZ18" s="782"/>
      <c r="BA18" s="782"/>
      <c r="BB18" s="782"/>
      <c r="BC18" s="782"/>
      <c r="BD18" s="782"/>
      <c r="BE18" s="782"/>
      <c r="BF18" s="782"/>
      <c r="BG18" s="782"/>
      <c r="BH18" s="782"/>
      <c r="BI18" s="782"/>
      <c r="BJ18" s="782"/>
      <c r="BK18" s="782"/>
      <c r="BL18" s="782"/>
      <c r="BM18" s="782"/>
      <c r="BN18" s="782"/>
      <c r="BO18" s="782"/>
      <c r="BP18" s="782"/>
      <c r="BQ18" s="782"/>
      <c r="BR18" s="782"/>
      <c r="BS18" s="782"/>
      <c r="BT18" s="782"/>
      <c r="BU18" s="782"/>
      <c r="BV18" s="782"/>
      <c r="BW18" s="783"/>
      <c r="BX18" s="783"/>
      <c r="BY18" s="783"/>
      <c r="BZ18" s="783"/>
      <c r="CA18" s="783"/>
      <c r="CB18" s="783"/>
      <c r="CC18" s="783"/>
      <c r="CD18" s="783"/>
      <c r="CE18" s="783"/>
      <c r="CF18" s="783"/>
      <c r="CG18" s="783"/>
      <c r="CH18" s="783"/>
      <c r="CI18" s="783"/>
      <c r="CJ18" s="783"/>
      <c r="CK18" s="783"/>
      <c r="CL18" s="783"/>
      <c r="CM18" s="783"/>
      <c r="CN18" s="783"/>
      <c r="CO18" s="783"/>
      <c r="CP18" s="783"/>
      <c r="CQ18" s="783"/>
      <c r="CR18" s="783"/>
    </row>
    <row r="19" spans="1:96" s="639" customFormat="1" ht="51">
      <c r="A19" s="1093"/>
      <c r="B19" s="755" t="s">
        <v>123</v>
      </c>
      <c r="C19" s="755" t="s">
        <v>124</v>
      </c>
      <c r="D19" s="756" t="s">
        <v>860</v>
      </c>
      <c r="E19" s="757">
        <v>80000</v>
      </c>
      <c r="F19" s="1095"/>
      <c r="G19" s="1077"/>
      <c r="H19" s="766">
        <v>246240000</v>
      </c>
      <c r="I19" s="769"/>
      <c r="J19" s="769"/>
      <c r="K19" s="1078"/>
      <c r="L19" s="1079"/>
      <c r="M19" s="1079">
        <v>40908</v>
      </c>
      <c r="N19" s="1081"/>
      <c r="O19" s="1082"/>
      <c r="P19" s="782"/>
      <c r="Q19" s="782"/>
      <c r="R19" s="782"/>
      <c r="S19" s="782"/>
      <c r="T19" s="782"/>
      <c r="U19" s="782"/>
      <c r="V19" s="782"/>
      <c r="W19" s="782"/>
      <c r="X19" s="782"/>
      <c r="Y19" s="782"/>
      <c r="Z19" s="782"/>
      <c r="AA19" s="782"/>
      <c r="AB19" s="782"/>
      <c r="AC19" s="782"/>
      <c r="AD19" s="782"/>
      <c r="AE19" s="782"/>
      <c r="AF19" s="782"/>
      <c r="AG19" s="782"/>
      <c r="AH19" s="782"/>
      <c r="AI19" s="782"/>
      <c r="AJ19" s="782"/>
      <c r="AK19" s="782"/>
      <c r="AL19" s="782"/>
      <c r="AM19" s="782"/>
      <c r="AN19" s="782"/>
      <c r="AO19" s="782"/>
      <c r="AP19" s="782"/>
      <c r="AQ19" s="782"/>
      <c r="AR19" s="782"/>
      <c r="AS19" s="782"/>
      <c r="AT19" s="782"/>
      <c r="AU19" s="782"/>
      <c r="AV19" s="782"/>
      <c r="AW19" s="782"/>
      <c r="AX19" s="782"/>
      <c r="AY19" s="782"/>
      <c r="AZ19" s="782"/>
      <c r="BA19" s="782"/>
      <c r="BB19" s="782"/>
      <c r="BC19" s="782"/>
      <c r="BD19" s="782"/>
      <c r="BE19" s="782"/>
      <c r="BF19" s="782"/>
      <c r="BG19" s="782"/>
      <c r="BH19" s="782"/>
      <c r="BI19" s="782"/>
      <c r="BJ19" s="782"/>
      <c r="BK19" s="782"/>
      <c r="BL19" s="782"/>
      <c r="BM19" s="782"/>
      <c r="BN19" s="782"/>
      <c r="BO19" s="782"/>
      <c r="BP19" s="782"/>
      <c r="BQ19" s="782"/>
      <c r="BR19" s="782"/>
      <c r="BS19" s="782"/>
      <c r="BT19" s="782"/>
      <c r="BU19" s="782"/>
      <c r="BV19" s="782"/>
      <c r="BW19" s="783"/>
      <c r="BX19" s="783"/>
      <c r="BY19" s="783"/>
      <c r="BZ19" s="783"/>
      <c r="CA19" s="783"/>
      <c r="CB19" s="783"/>
      <c r="CC19" s="783"/>
      <c r="CD19" s="783"/>
      <c r="CE19" s="783"/>
      <c r="CF19" s="783"/>
      <c r="CG19" s="783"/>
      <c r="CH19" s="783"/>
      <c r="CI19" s="783"/>
      <c r="CJ19" s="783"/>
      <c r="CK19" s="783"/>
      <c r="CL19" s="783"/>
      <c r="CM19" s="783"/>
      <c r="CN19" s="783"/>
      <c r="CO19" s="783"/>
      <c r="CP19" s="783"/>
      <c r="CQ19" s="783"/>
      <c r="CR19" s="783"/>
    </row>
    <row r="20" spans="1:96" s="639" customFormat="1" ht="38.25">
      <c r="A20" s="1093"/>
      <c r="B20" s="755" t="s">
        <v>125</v>
      </c>
      <c r="C20" s="755" t="s">
        <v>126</v>
      </c>
      <c r="D20" s="756" t="s">
        <v>1087</v>
      </c>
      <c r="E20" s="756" t="s">
        <v>861</v>
      </c>
      <c r="F20" s="1095"/>
      <c r="G20" s="1077"/>
      <c r="H20" s="1052">
        <v>306000000</v>
      </c>
      <c r="I20" s="1098"/>
      <c r="J20" s="1098"/>
      <c r="K20" s="1078"/>
      <c r="L20" s="1079"/>
      <c r="M20" s="1079">
        <v>40908</v>
      </c>
      <c r="N20" s="1081"/>
      <c r="O20" s="1082"/>
      <c r="P20" s="782"/>
      <c r="Q20" s="782"/>
      <c r="R20" s="782"/>
      <c r="S20" s="782"/>
      <c r="T20" s="782"/>
      <c r="U20" s="782"/>
      <c r="V20" s="782"/>
      <c r="W20" s="782"/>
      <c r="X20" s="782"/>
      <c r="Y20" s="782"/>
      <c r="Z20" s="782"/>
      <c r="AA20" s="782"/>
      <c r="AB20" s="782"/>
      <c r="AC20" s="782"/>
      <c r="AD20" s="782"/>
      <c r="AE20" s="782"/>
      <c r="AF20" s="782"/>
      <c r="AG20" s="782"/>
      <c r="AH20" s="782"/>
      <c r="AI20" s="782"/>
      <c r="AJ20" s="782"/>
      <c r="AK20" s="782"/>
      <c r="AL20" s="782"/>
      <c r="AM20" s="782"/>
      <c r="AN20" s="782"/>
      <c r="AO20" s="782"/>
      <c r="AP20" s="782"/>
      <c r="AQ20" s="782"/>
      <c r="AR20" s="782"/>
      <c r="AS20" s="782"/>
      <c r="AT20" s="782"/>
      <c r="AU20" s="782"/>
      <c r="AV20" s="782"/>
      <c r="AW20" s="782"/>
      <c r="AX20" s="782"/>
      <c r="AY20" s="782"/>
      <c r="AZ20" s="782"/>
      <c r="BA20" s="782"/>
      <c r="BB20" s="782"/>
      <c r="BC20" s="782"/>
      <c r="BD20" s="782"/>
      <c r="BE20" s="782"/>
      <c r="BF20" s="782"/>
      <c r="BG20" s="782"/>
      <c r="BH20" s="782"/>
      <c r="BI20" s="782"/>
      <c r="BJ20" s="782"/>
      <c r="BK20" s="782"/>
      <c r="BL20" s="782"/>
      <c r="BM20" s="782"/>
      <c r="BN20" s="782"/>
      <c r="BO20" s="782"/>
      <c r="BP20" s="782"/>
      <c r="BQ20" s="782"/>
      <c r="BR20" s="782"/>
      <c r="BS20" s="782"/>
      <c r="BT20" s="782"/>
      <c r="BU20" s="782"/>
      <c r="BV20" s="782"/>
      <c r="BW20" s="783"/>
      <c r="BX20" s="783"/>
      <c r="BY20" s="783"/>
      <c r="BZ20" s="783"/>
      <c r="CA20" s="783"/>
      <c r="CB20" s="783"/>
      <c r="CC20" s="783"/>
      <c r="CD20" s="783"/>
      <c r="CE20" s="783"/>
      <c r="CF20" s="783"/>
      <c r="CG20" s="783"/>
      <c r="CH20" s="783"/>
      <c r="CI20" s="783"/>
      <c r="CJ20" s="783"/>
      <c r="CK20" s="783"/>
      <c r="CL20" s="783"/>
      <c r="CM20" s="783"/>
      <c r="CN20" s="783"/>
      <c r="CO20" s="783"/>
      <c r="CP20" s="783"/>
      <c r="CQ20" s="783"/>
      <c r="CR20" s="783"/>
    </row>
    <row r="21" spans="1:96" s="639" customFormat="1" ht="38.25">
      <c r="A21" s="1093"/>
      <c r="B21" s="755" t="s">
        <v>127</v>
      </c>
      <c r="C21" s="755" t="s">
        <v>128</v>
      </c>
      <c r="D21" s="756" t="s">
        <v>862</v>
      </c>
      <c r="E21" s="756" t="s">
        <v>863</v>
      </c>
      <c r="F21" s="1095"/>
      <c r="G21" s="1077"/>
      <c r="H21" s="1052"/>
      <c r="I21" s="1098"/>
      <c r="J21" s="1098"/>
      <c r="K21" s="1078"/>
      <c r="L21" s="1079"/>
      <c r="M21" s="1079">
        <v>40908</v>
      </c>
      <c r="N21" s="1081"/>
      <c r="O21" s="1082"/>
      <c r="P21" s="782"/>
      <c r="Q21" s="782"/>
      <c r="R21" s="782"/>
      <c r="S21" s="782"/>
      <c r="T21" s="782"/>
      <c r="U21" s="782"/>
      <c r="V21" s="782"/>
      <c r="W21" s="782"/>
      <c r="X21" s="782"/>
      <c r="Y21" s="782"/>
      <c r="Z21" s="782"/>
      <c r="AA21" s="782"/>
      <c r="AB21" s="782"/>
      <c r="AC21" s="782"/>
      <c r="AD21" s="782"/>
      <c r="AE21" s="782"/>
      <c r="AF21" s="782"/>
      <c r="AG21" s="782"/>
      <c r="AH21" s="782"/>
      <c r="AI21" s="782"/>
      <c r="AJ21" s="782"/>
      <c r="AK21" s="782"/>
      <c r="AL21" s="782"/>
      <c r="AM21" s="782"/>
      <c r="AN21" s="782"/>
      <c r="AO21" s="782"/>
      <c r="AP21" s="782"/>
      <c r="AQ21" s="782"/>
      <c r="AR21" s="782"/>
      <c r="AS21" s="782"/>
      <c r="AT21" s="782"/>
      <c r="AU21" s="782"/>
      <c r="AV21" s="782"/>
      <c r="AW21" s="782"/>
      <c r="AX21" s="782"/>
      <c r="AY21" s="782"/>
      <c r="AZ21" s="782"/>
      <c r="BA21" s="782"/>
      <c r="BB21" s="782"/>
      <c r="BC21" s="782"/>
      <c r="BD21" s="782"/>
      <c r="BE21" s="782"/>
      <c r="BF21" s="782"/>
      <c r="BG21" s="782"/>
      <c r="BH21" s="782"/>
      <c r="BI21" s="782"/>
      <c r="BJ21" s="782"/>
      <c r="BK21" s="782"/>
      <c r="BL21" s="782"/>
      <c r="BM21" s="782"/>
      <c r="BN21" s="782"/>
      <c r="BO21" s="782"/>
      <c r="BP21" s="782"/>
      <c r="BQ21" s="782"/>
      <c r="BR21" s="782"/>
      <c r="BS21" s="782"/>
      <c r="BT21" s="782"/>
      <c r="BU21" s="782"/>
      <c r="BV21" s="782"/>
      <c r="BW21" s="783"/>
      <c r="BX21" s="783"/>
      <c r="BY21" s="783"/>
      <c r="BZ21" s="783"/>
      <c r="CA21" s="783"/>
      <c r="CB21" s="783"/>
      <c r="CC21" s="783"/>
      <c r="CD21" s="783"/>
      <c r="CE21" s="783"/>
      <c r="CF21" s="783"/>
      <c r="CG21" s="783"/>
      <c r="CH21" s="783"/>
      <c r="CI21" s="783"/>
      <c r="CJ21" s="783"/>
      <c r="CK21" s="783"/>
      <c r="CL21" s="783"/>
      <c r="CM21" s="783"/>
      <c r="CN21" s="783"/>
      <c r="CO21" s="783"/>
      <c r="CP21" s="783"/>
      <c r="CQ21" s="783"/>
      <c r="CR21" s="783"/>
    </row>
    <row r="22" spans="1:96" s="639" customFormat="1" ht="51">
      <c r="A22" s="1093"/>
      <c r="B22" s="762" t="s">
        <v>129</v>
      </c>
      <c r="C22" s="755" t="s">
        <v>130</v>
      </c>
      <c r="D22" s="756">
        <v>1.24</v>
      </c>
      <c r="E22" s="756">
        <v>2.2400000000000002</v>
      </c>
      <c r="F22" s="1095"/>
      <c r="G22" s="1077"/>
      <c r="H22" s="1052"/>
      <c r="I22" s="1098"/>
      <c r="J22" s="1098"/>
      <c r="K22" s="1078"/>
      <c r="L22" s="1079"/>
      <c r="M22" s="1079">
        <v>40908</v>
      </c>
      <c r="N22" s="1081"/>
      <c r="O22" s="1082"/>
      <c r="P22" s="782"/>
      <c r="Q22" s="782"/>
      <c r="R22" s="782"/>
      <c r="S22" s="782"/>
      <c r="T22" s="782"/>
      <c r="U22" s="782"/>
      <c r="V22" s="782"/>
      <c r="W22" s="782"/>
      <c r="X22" s="782"/>
      <c r="Y22" s="782"/>
      <c r="Z22" s="782"/>
      <c r="AA22" s="782"/>
      <c r="AB22" s="782"/>
      <c r="AC22" s="782"/>
      <c r="AD22" s="782"/>
      <c r="AE22" s="782"/>
      <c r="AF22" s="782"/>
      <c r="AG22" s="782"/>
      <c r="AH22" s="782"/>
      <c r="AI22" s="782"/>
      <c r="AJ22" s="782"/>
      <c r="AK22" s="782"/>
      <c r="AL22" s="782"/>
      <c r="AM22" s="782"/>
      <c r="AN22" s="782"/>
      <c r="AO22" s="782"/>
      <c r="AP22" s="782"/>
      <c r="AQ22" s="782"/>
      <c r="AR22" s="782"/>
      <c r="AS22" s="782"/>
      <c r="AT22" s="782"/>
      <c r="AU22" s="782"/>
      <c r="AV22" s="782"/>
      <c r="AW22" s="782"/>
      <c r="AX22" s="782"/>
      <c r="AY22" s="782"/>
      <c r="AZ22" s="782"/>
      <c r="BA22" s="782"/>
      <c r="BB22" s="782"/>
      <c r="BC22" s="782"/>
      <c r="BD22" s="782"/>
      <c r="BE22" s="782"/>
      <c r="BF22" s="782"/>
      <c r="BG22" s="782"/>
      <c r="BH22" s="782"/>
      <c r="BI22" s="782"/>
      <c r="BJ22" s="782"/>
      <c r="BK22" s="782"/>
      <c r="BL22" s="782"/>
      <c r="BM22" s="782"/>
      <c r="BN22" s="782"/>
      <c r="BO22" s="782"/>
      <c r="BP22" s="782"/>
      <c r="BQ22" s="782"/>
      <c r="BR22" s="782"/>
      <c r="BS22" s="782"/>
      <c r="BT22" s="782"/>
      <c r="BU22" s="782"/>
      <c r="BV22" s="782"/>
      <c r="BW22" s="783"/>
      <c r="BX22" s="783"/>
      <c r="BY22" s="783"/>
      <c r="BZ22" s="783"/>
      <c r="CA22" s="783"/>
      <c r="CB22" s="783"/>
      <c r="CC22" s="783"/>
      <c r="CD22" s="783"/>
      <c r="CE22" s="783"/>
      <c r="CF22" s="783"/>
      <c r="CG22" s="783"/>
      <c r="CH22" s="783"/>
      <c r="CI22" s="783"/>
      <c r="CJ22" s="783"/>
      <c r="CK22" s="783"/>
      <c r="CL22" s="783"/>
      <c r="CM22" s="783"/>
      <c r="CN22" s="783"/>
      <c r="CO22" s="783"/>
      <c r="CP22" s="783"/>
      <c r="CQ22" s="783"/>
      <c r="CR22" s="783"/>
    </row>
    <row r="23" spans="1:96" s="639" customFormat="1" ht="51">
      <c r="A23" s="1093"/>
      <c r="B23" s="755" t="s">
        <v>131</v>
      </c>
      <c r="C23" s="755" t="s">
        <v>1083</v>
      </c>
      <c r="D23" s="756" t="s">
        <v>864</v>
      </c>
      <c r="E23" s="756" t="s">
        <v>864</v>
      </c>
      <c r="F23" s="1095"/>
      <c r="G23" s="1077"/>
      <c r="H23" s="766">
        <v>200000000</v>
      </c>
      <c r="I23" s="769"/>
      <c r="J23" s="769"/>
      <c r="K23" s="1078"/>
      <c r="L23" s="1079"/>
      <c r="M23" s="1079">
        <v>40908</v>
      </c>
      <c r="N23" s="1081"/>
      <c r="O23" s="1082"/>
      <c r="P23" s="782"/>
      <c r="Q23" s="782"/>
      <c r="R23" s="782"/>
      <c r="S23" s="782"/>
      <c r="T23" s="782"/>
      <c r="U23" s="782"/>
      <c r="V23" s="782"/>
      <c r="W23" s="782"/>
      <c r="X23" s="782"/>
      <c r="Y23" s="782"/>
      <c r="Z23" s="782"/>
      <c r="AA23" s="782"/>
      <c r="AB23" s="782"/>
      <c r="AC23" s="782"/>
      <c r="AD23" s="782"/>
      <c r="AE23" s="782"/>
      <c r="AF23" s="782"/>
      <c r="AG23" s="782"/>
      <c r="AH23" s="782"/>
      <c r="AI23" s="782"/>
      <c r="AJ23" s="782"/>
      <c r="AK23" s="782"/>
      <c r="AL23" s="782"/>
      <c r="AM23" s="782"/>
      <c r="AN23" s="782"/>
      <c r="AO23" s="782"/>
      <c r="AP23" s="782"/>
      <c r="AQ23" s="782"/>
      <c r="AR23" s="782"/>
      <c r="AS23" s="782"/>
      <c r="AT23" s="782"/>
      <c r="AU23" s="782"/>
      <c r="AV23" s="782"/>
      <c r="AW23" s="782"/>
      <c r="AX23" s="782"/>
      <c r="AY23" s="782"/>
      <c r="AZ23" s="782"/>
      <c r="BA23" s="782"/>
      <c r="BB23" s="782"/>
      <c r="BC23" s="782"/>
      <c r="BD23" s="782"/>
      <c r="BE23" s="782"/>
      <c r="BF23" s="782"/>
      <c r="BG23" s="782"/>
      <c r="BH23" s="782"/>
      <c r="BI23" s="782"/>
      <c r="BJ23" s="782"/>
      <c r="BK23" s="782"/>
      <c r="BL23" s="782"/>
      <c r="BM23" s="782"/>
      <c r="BN23" s="782"/>
      <c r="BO23" s="782"/>
      <c r="BP23" s="782"/>
      <c r="BQ23" s="782"/>
      <c r="BR23" s="782"/>
      <c r="BS23" s="782"/>
      <c r="BT23" s="782"/>
      <c r="BU23" s="782"/>
      <c r="BV23" s="782"/>
      <c r="BW23" s="783"/>
      <c r="BX23" s="783"/>
      <c r="BY23" s="783"/>
      <c r="BZ23" s="783"/>
      <c r="CA23" s="783"/>
      <c r="CB23" s="783"/>
      <c r="CC23" s="783"/>
      <c r="CD23" s="783"/>
      <c r="CE23" s="783"/>
      <c r="CF23" s="783"/>
      <c r="CG23" s="783"/>
      <c r="CH23" s="783"/>
      <c r="CI23" s="783"/>
      <c r="CJ23" s="783"/>
      <c r="CK23" s="783"/>
      <c r="CL23" s="783"/>
      <c r="CM23" s="783"/>
      <c r="CN23" s="783"/>
      <c r="CO23" s="783"/>
      <c r="CP23" s="783"/>
      <c r="CQ23" s="783"/>
      <c r="CR23" s="783"/>
    </row>
    <row r="24" spans="1:96" s="639" customFormat="1" ht="25.5">
      <c r="A24" s="1093"/>
      <c r="B24" s="762" t="s">
        <v>865</v>
      </c>
      <c r="C24" s="762" t="s">
        <v>866</v>
      </c>
      <c r="D24" s="763" t="s">
        <v>867</v>
      </c>
      <c r="E24" s="763" t="s">
        <v>868</v>
      </c>
      <c r="F24" s="1095"/>
      <c r="G24" s="1077"/>
      <c r="H24" s="761">
        <v>417600000</v>
      </c>
      <c r="I24" s="760"/>
      <c r="J24" s="760"/>
      <c r="K24" s="1078"/>
      <c r="L24" s="1079"/>
      <c r="M24" s="1079">
        <v>40908</v>
      </c>
      <c r="N24" s="1081"/>
      <c r="O24" s="1082"/>
      <c r="P24" s="782"/>
      <c r="Q24" s="782"/>
      <c r="R24" s="782"/>
      <c r="S24" s="782"/>
      <c r="T24" s="782"/>
      <c r="U24" s="782"/>
      <c r="V24" s="782"/>
      <c r="W24" s="782"/>
      <c r="X24" s="782"/>
      <c r="Y24" s="782"/>
      <c r="Z24" s="782"/>
      <c r="AA24" s="782"/>
      <c r="AB24" s="782"/>
      <c r="AC24" s="782"/>
      <c r="AD24" s="782"/>
      <c r="AE24" s="782"/>
      <c r="AF24" s="782"/>
      <c r="AG24" s="782"/>
      <c r="AH24" s="782"/>
      <c r="AI24" s="782"/>
      <c r="AJ24" s="782"/>
      <c r="AK24" s="782"/>
      <c r="AL24" s="782"/>
      <c r="AM24" s="782"/>
      <c r="AN24" s="782"/>
      <c r="AO24" s="782"/>
      <c r="AP24" s="782"/>
      <c r="AQ24" s="782"/>
      <c r="AR24" s="782"/>
      <c r="AS24" s="782"/>
      <c r="AT24" s="782"/>
      <c r="AU24" s="782"/>
      <c r="AV24" s="782"/>
      <c r="AW24" s="782"/>
      <c r="AX24" s="782"/>
      <c r="AY24" s="782"/>
      <c r="AZ24" s="782"/>
      <c r="BA24" s="782"/>
      <c r="BB24" s="782"/>
      <c r="BC24" s="782"/>
      <c r="BD24" s="782"/>
      <c r="BE24" s="782"/>
      <c r="BF24" s="782"/>
      <c r="BG24" s="782"/>
      <c r="BH24" s="782"/>
      <c r="BI24" s="782"/>
      <c r="BJ24" s="782"/>
      <c r="BK24" s="782"/>
      <c r="BL24" s="782"/>
      <c r="BM24" s="782"/>
      <c r="BN24" s="782"/>
      <c r="BO24" s="782"/>
      <c r="BP24" s="782"/>
      <c r="BQ24" s="782"/>
      <c r="BR24" s="782"/>
      <c r="BS24" s="782"/>
      <c r="BT24" s="782"/>
      <c r="BU24" s="782"/>
      <c r="BV24" s="782"/>
      <c r="BW24" s="783"/>
      <c r="BX24" s="783"/>
      <c r="BY24" s="783"/>
      <c r="BZ24" s="783"/>
      <c r="CA24" s="783"/>
      <c r="CB24" s="783"/>
      <c r="CC24" s="783"/>
      <c r="CD24" s="783"/>
      <c r="CE24" s="783"/>
      <c r="CF24" s="783"/>
      <c r="CG24" s="783"/>
      <c r="CH24" s="783"/>
      <c r="CI24" s="783"/>
      <c r="CJ24" s="783"/>
      <c r="CK24" s="783"/>
      <c r="CL24" s="783"/>
      <c r="CM24" s="783"/>
      <c r="CN24" s="783"/>
      <c r="CO24" s="783"/>
      <c r="CP24" s="783"/>
      <c r="CQ24" s="783"/>
      <c r="CR24" s="783"/>
    </row>
    <row r="25" spans="1:96" s="639" customFormat="1" ht="51">
      <c r="A25" s="1093"/>
      <c r="B25" s="762" t="s">
        <v>869</v>
      </c>
      <c r="C25" s="762" t="s">
        <v>1084</v>
      </c>
      <c r="D25" s="763" t="s">
        <v>870</v>
      </c>
      <c r="E25" s="763" t="s">
        <v>871</v>
      </c>
      <c r="F25" s="1095"/>
      <c r="G25" s="1077"/>
      <c r="H25" s="761">
        <v>62400000</v>
      </c>
      <c r="I25" s="760"/>
      <c r="J25" s="760"/>
      <c r="K25" s="1078"/>
      <c r="L25" s="1079"/>
      <c r="M25" s="1079">
        <v>40908</v>
      </c>
      <c r="N25" s="1081"/>
      <c r="O25" s="1082"/>
      <c r="P25" s="782"/>
      <c r="Q25" s="782"/>
      <c r="R25" s="782"/>
      <c r="S25" s="782"/>
      <c r="T25" s="782"/>
      <c r="U25" s="782"/>
      <c r="V25" s="782"/>
      <c r="W25" s="782"/>
      <c r="X25" s="782"/>
      <c r="Y25" s="782"/>
      <c r="Z25" s="782"/>
      <c r="AA25" s="782"/>
      <c r="AB25" s="782"/>
      <c r="AC25" s="782"/>
      <c r="AD25" s="782"/>
      <c r="AE25" s="782"/>
      <c r="AF25" s="782"/>
      <c r="AG25" s="782"/>
      <c r="AH25" s="782"/>
      <c r="AI25" s="782"/>
      <c r="AJ25" s="782"/>
      <c r="AK25" s="782"/>
      <c r="AL25" s="782"/>
      <c r="AM25" s="782"/>
      <c r="AN25" s="782"/>
      <c r="AO25" s="782"/>
      <c r="AP25" s="782"/>
      <c r="AQ25" s="782"/>
      <c r="AR25" s="782"/>
      <c r="AS25" s="782"/>
      <c r="AT25" s="782"/>
      <c r="AU25" s="782"/>
      <c r="AV25" s="782"/>
      <c r="AW25" s="782"/>
      <c r="AX25" s="782"/>
      <c r="AY25" s="782"/>
      <c r="AZ25" s="782"/>
      <c r="BA25" s="782"/>
      <c r="BB25" s="782"/>
      <c r="BC25" s="782"/>
      <c r="BD25" s="782"/>
      <c r="BE25" s="782"/>
      <c r="BF25" s="782"/>
      <c r="BG25" s="782"/>
      <c r="BH25" s="782"/>
      <c r="BI25" s="782"/>
      <c r="BJ25" s="782"/>
      <c r="BK25" s="782"/>
      <c r="BL25" s="782"/>
      <c r="BM25" s="782"/>
      <c r="BN25" s="782"/>
      <c r="BO25" s="782"/>
      <c r="BP25" s="782"/>
      <c r="BQ25" s="782"/>
      <c r="BR25" s="782"/>
      <c r="BS25" s="782"/>
      <c r="BT25" s="782"/>
      <c r="BU25" s="782"/>
      <c r="BV25" s="782"/>
      <c r="BW25" s="783"/>
      <c r="BX25" s="783"/>
      <c r="BY25" s="783"/>
      <c r="BZ25" s="783"/>
      <c r="CA25" s="783"/>
      <c r="CB25" s="783"/>
      <c r="CC25" s="783"/>
      <c r="CD25" s="783"/>
      <c r="CE25" s="783"/>
      <c r="CF25" s="783"/>
      <c r="CG25" s="783"/>
      <c r="CH25" s="783"/>
      <c r="CI25" s="783"/>
      <c r="CJ25" s="783"/>
      <c r="CK25" s="783"/>
      <c r="CL25" s="783"/>
      <c r="CM25" s="783"/>
      <c r="CN25" s="783"/>
      <c r="CO25" s="783"/>
      <c r="CP25" s="783"/>
      <c r="CQ25" s="783"/>
      <c r="CR25" s="783"/>
    </row>
    <row r="26" spans="1:96" s="758" customFormat="1" ht="45">
      <c r="A26" s="1056" t="s">
        <v>351</v>
      </c>
      <c r="B26" s="1036" t="s">
        <v>348</v>
      </c>
      <c r="C26" s="1036" t="s">
        <v>349</v>
      </c>
      <c r="D26" s="1052">
        <v>36840</v>
      </c>
      <c r="E26" s="1052">
        <v>8160</v>
      </c>
      <c r="F26" s="1075">
        <v>300000000</v>
      </c>
      <c r="G26" s="715" t="s">
        <v>845</v>
      </c>
      <c r="H26" s="766">
        <v>25000000</v>
      </c>
      <c r="I26" s="764"/>
      <c r="J26" s="715"/>
      <c r="K26" s="774">
        <f t="shared" ref="K26:K31" si="1">I26+H26</f>
        <v>25000000</v>
      </c>
      <c r="L26" s="640">
        <v>40940</v>
      </c>
      <c r="M26" s="768">
        <v>41000</v>
      </c>
      <c r="N26" s="1083" t="s">
        <v>846</v>
      </c>
      <c r="O26" s="641"/>
      <c r="P26" s="784"/>
      <c r="Q26" s="784"/>
      <c r="R26" s="784"/>
      <c r="S26" s="784"/>
      <c r="T26" s="784"/>
      <c r="U26" s="784"/>
      <c r="V26" s="784"/>
      <c r="W26" s="784"/>
      <c r="X26" s="784"/>
      <c r="Y26" s="784"/>
      <c r="Z26" s="784"/>
      <c r="AA26" s="784"/>
      <c r="AB26" s="784"/>
      <c r="AC26" s="784"/>
      <c r="AD26" s="784"/>
      <c r="AE26" s="784"/>
      <c r="AF26" s="784"/>
      <c r="AG26" s="784"/>
      <c r="AH26" s="784"/>
      <c r="AI26" s="784"/>
      <c r="AJ26" s="784"/>
      <c r="AK26" s="784"/>
      <c r="AL26" s="784"/>
      <c r="AM26" s="784"/>
      <c r="AN26" s="784"/>
      <c r="AO26" s="784"/>
      <c r="AP26" s="784"/>
      <c r="AQ26" s="784"/>
      <c r="AR26" s="784"/>
      <c r="AS26" s="784"/>
      <c r="AT26" s="784"/>
      <c r="AU26" s="784"/>
      <c r="AV26" s="784"/>
      <c r="AW26" s="784"/>
      <c r="AX26" s="784"/>
      <c r="AY26" s="784"/>
      <c r="AZ26" s="784"/>
      <c r="BA26" s="784"/>
      <c r="BB26" s="784"/>
      <c r="BC26" s="784"/>
      <c r="BD26" s="784"/>
      <c r="BE26" s="784"/>
      <c r="BF26" s="784"/>
      <c r="BG26" s="784"/>
      <c r="BH26" s="784"/>
      <c r="BI26" s="784"/>
      <c r="BJ26" s="784"/>
      <c r="BK26" s="784"/>
      <c r="BL26" s="784"/>
      <c r="BM26" s="784"/>
      <c r="BN26" s="784"/>
      <c r="BO26" s="784"/>
      <c r="BP26" s="784"/>
      <c r="BQ26" s="784"/>
      <c r="BR26" s="784"/>
      <c r="BS26" s="784"/>
      <c r="BT26" s="784"/>
      <c r="BU26" s="784"/>
      <c r="BV26" s="784"/>
      <c r="BW26" s="784"/>
      <c r="BX26" s="784"/>
      <c r="BY26" s="784"/>
      <c r="BZ26" s="784"/>
      <c r="CA26" s="784"/>
      <c r="CB26" s="784"/>
      <c r="CC26" s="784"/>
      <c r="CD26" s="784"/>
      <c r="CE26" s="784"/>
      <c r="CF26" s="784"/>
      <c r="CG26" s="784"/>
      <c r="CH26" s="784"/>
      <c r="CI26" s="784"/>
      <c r="CJ26" s="784"/>
      <c r="CK26" s="784"/>
      <c r="CL26" s="784"/>
      <c r="CM26" s="784"/>
      <c r="CN26" s="784"/>
      <c r="CO26" s="784"/>
      <c r="CP26" s="784"/>
      <c r="CQ26" s="784"/>
      <c r="CR26" s="784"/>
    </row>
    <row r="27" spans="1:96" s="758" customFormat="1" ht="45">
      <c r="A27" s="1056"/>
      <c r="B27" s="1036"/>
      <c r="C27" s="1036"/>
      <c r="D27" s="1052"/>
      <c r="E27" s="1052"/>
      <c r="F27" s="1075"/>
      <c r="G27" s="715" t="s">
        <v>847</v>
      </c>
      <c r="H27" s="766">
        <v>67000000</v>
      </c>
      <c r="I27" s="764"/>
      <c r="J27" s="715"/>
      <c r="K27" s="774">
        <f t="shared" si="1"/>
        <v>67000000</v>
      </c>
      <c r="L27" s="640">
        <v>40969</v>
      </c>
      <c r="M27" s="768">
        <v>41030</v>
      </c>
      <c r="N27" s="1083"/>
      <c r="O27" s="641"/>
      <c r="P27" s="784"/>
      <c r="Q27" s="784"/>
      <c r="R27" s="784"/>
      <c r="S27" s="784"/>
      <c r="T27" s="784"/>
      <c r="U27" s="784"/>
      <c r="V27" s="784"/>
      <c r="W27" s="784"/>
      <c r="X27" s="784"/>
      <c r="Y27" s="784"/>
      <c r="Z27" s="784"/>
      <c r="AA27" s="784"/>
      <c r="AB27" s="784"/>
      <c r="AC27" s="784"/>
      <c r="AD27" s="784"/>
      <c r="AE27" s="784"/>
      <c r="AF27" s="784"/>
      <c r="AG27" s="784"/>
      <c r="AH27" s="784"/>
      <c r="AI27" s="784"/>
      <c r="AJ27" s="784"/>
      <c r="AK27" s="784"/>
      <c r="AL27" s="784"/>
      <c r="AM27" s="784"/>
      <c r="AN27" s="784"/>
      <c r="AO27" s="784"/>
      <c r="AP27" s="784"/>
      <c r="AQ27" s="784"/>
      <c r="AR27" s="784"/>
      <c r="AS27" s="784"/>
      <c r="AT27" s="784"/>
      <c r="AU27" s="784"/>
      <c r="AV27" s="784"/>
      <c r="AW27" s="784"/>
      <c r="AX27" s="784"/>
      <c r="AY27" s="784"/>
      <c r="AZ27" s="784"/>
      <c r="BA27" s="784"/>
      <c r="BB27" s="784"/>
      <c r="BC27" s="784"/>
      <c r="BD27" s="784"/>
      <c r="BE27" s="784"/>
      <c r="BF27" s="784"/>
      <c r="BG27" s="784"/>
      <c r="BH27" s="784"/>
      <c r="BI27" s="784"/>
      <c r="BJ27" s="784"/>
      <c r="BK27" s="784"/>
      <c r="BL27" s="784"/>
      <c r="BM27" s="784"/>
      <c r="BN27" s="784"/>
      <c r="BO27" s="784"/>
      <c r="BP27" s="784"/>
      <c r="BQ27" s="784"/>
      <c r="BR27" s="784"/>
      <c r="BS27" s="784"/>
      <c r="BT27" s="784"/>
      <c r="BU27" s="784"/>
      <c r="BV27" s="784"/>
      <c r="BW27" s="784"/>
      <c r="BX27" s="784"/>
      <c r="BY27" s="784"/>
      <c r="BZ27" s="784"/>
      <c r="CA27" s="784"/>
      <c r="CB27" s="784"/>
      <c r="CC27" s="784"/>
      <c r="CD27" s="784"/>
      <c r="CE27" s="784"/>
      <c r="CF27" s="784"/>
      <c r="CG27" s="784"/>
      <c r="CH27" s="784"/>
      <c r="CI27" s="784"/>
      <c r="CJ27" s="784"/>
      <c r="CK27" s="784"/>
      <c r="CL27" s="784"/>
      <c r="CM27" s="784"/>
      <c r="CN27" s="784"/>
      <c r="CO27" s="784"/>
      <c r="CP27" s="784"/>
      <c r="CQ27" s="784"/>
      <c r="CR27" s="784"/>
    </row>
    <row r="28" spans="1:96" s="758" customFormat="1" ht="45">
      <c r="A28" s="1056"/>
      <c r="B28" s="1036"/>
      <c r="C28" s="1036"/>
      <c r="D28" s="1052"/>
      <c r="E28" s="1052"/>
      <c r="F28" s="1075"/>
      <c r="G28" s="715" t="s">
        <v>1085</v>
      </c>
      <c r="H28" s="766">
        <v>60000000</v>
      </c>
      <c r="I28" s="764"/>
      <c r="J28" s="715"/>
      <c r="K28" s="774">
        <f t="shared" si="1"/>
        <v>60000000</v>
      </c>
      <c r="L28" s="640">
        <v>41030</v>
      </c>
      <c r="M28" s="768">
        <v>41091</v>
      </c>
      <c r="N28" s="1083"/>
      <c r="O28" s="641"/>
      <c r="P28" s="784"/>
      <c r="Q28" s="784"/>
      <c r="R28" s="784"/>
      <c r="S28" s="784"/>
      <c r="T28" s="784"/>
      <c r="U28" s="784"/>
      <c r="V28" s="784"/>
      <c r="W28" s="784"/>
      <c r="X28" s="784"/>
      <c r="Y28" s="784"/>
      <c r="Z28" s="784"/>
      <c r="AA28" s="784"/>
      <c r="AB28" s="784"/>
      <c r="AC28" s="784"/>
      <c r="AD28" s="784"/>
      <c r="AE28" s="784"/>
      <c r="AF28" s="784"/>
      <c r="AG28" s="784"/>
      <c r="AH28" s="784"/>
      <c r="AI28" s="784"/>
      <c r="AJ28" s="784"/>
      <c r="AK28" s="784"/>
      <c r="AL28" s="784"/>
      <c r="AM28" s="784"/>
      <c r="AN28" s="784"/>
      <c r="AO28" s="784"/>
      <c r="AP28" s="784"/>
      <c r="AQ28" s="784"/>
      <c r="AR28" s="784"/>
      <c r="AS28" s="784"/>
      <c r="AT28" s="784"/>
      <c r="AU28" s="784"/>
      <c r="AV28" s="784"/>
      <c r="AW28" s="784"/>
      <c r="AX28" s="784"/>
      <c r="AY28" s="784"/>
      <c r="AZ28" s="784"/>
      <c r="BA28" s="784"/>
      <c r="BB28" s="784"/>
      <c r="BC28" s="784"/>
      <c r="BD28" s="784"/>
      <c r="BE28" s="784"/>
      <c r="BF28" s="784"/>
      <c r="BG28" s="784"/>
      <c r="BH28" s="784"/>
      <c r="BI28" s="784"/>
      <c r="BJ28" s="784"/>
      <c r="BK28" s="784"/>
      <c r="BL28" s="784"/>
      <c r="BM28" s="784"/>
      <c r="BN28" s="784"/>
      <c r="BO28" s="784"/>
      <c r="BP28" s="784"/>
      <c r="BQ28" s="784"/>
      <c r="BR28" s="784"/>
      <c r="BS28" s="784"/>
      <c r="BT28" s="784"/>
      <c r="BU28" s="784"/>
      <c r="BV28" s="784"/>
      <c r="BW28" s="784"/>
      <c r="BX28" s="784"/>
      <c r="BY28" s="784"/>
      <c r="BZ28" s="784"/>
      <c r="CA28" s="784"/>
      <c r="CB28" s="784"/>
      <c r="CC28" s="784"/>
      <c r="CD28" s="784"/>
      <c r="CE28" s="784"/>
      <c r="CF28" s="784"/>
      <c r="CG28" s="784"/>
      <c r="CH28" s="784"/>
      <c r="CI28" s="784"/>
      <c r="CJ28" s="784"/>
      <c r="CK28" s="784"/>
      <c r="CL28" s="784"/>
      <c r="CM28" s="784"/>
      <c r="CN28" s="784"/>
      <c r="CO28" s="784"/>
      <c r="CP28" s="784"/>
      <c r="CQ28" s="784"/>
      <c r="CR28" s="784"/>
    </row>
    <row r="29" spans="1:96" s="758" customFormat="1" ht="45">
      <c r="A29" s="1056"/>
      <c r="B29" s="1036"/>
      <c r="C29" s="1036"/>
      <c r="D29" s="1052">
        <v>36840</v>
      </c>
      <c r="E29" s="1052">
        <v>8160</v>
      </c>
      <c r="F29" s="1075"/>
      <c r="G29" s="715" t="s">
        <v>848</v>
      </c>
      <c r="H29" s="766">
        <v>45000000</v>
      </c>
      <c r="I29" s="764"/>
      <c r="J29" s="715"/>
      <c r="K29" s="774">
        <f t="shared" si="1"/>
        <v>45000000</v>
      </c>
      <c r="L29" s="640">
        <v>41091</v>
      </c>
      <c r="M29" s="768">
        <v>41153</v>
      </c>
      <c r="N29" s="1083"/>
      <c r="O29" s="641"/>
      <c r="P29" s="784"/>
      <c r="Q29" s="784"/>
      <c r="R29" s="784"/>
      <c r="S29" s="784"/>
      <c r="T29" s="784"/>
      <c r="U29" s="784"/>
      <c r="V29" s="784"/>
      <c r="W29" s="784"/>
      <c r="X29" s="784"/>
      <c r="Y29" s="784"/>
      <c r="Z29" s="784"/>
      <c r="AA29" s="784"/>
      <c r="AB29" s="784"/>
      <c r="AC29" s="784"/>
      <c r="AD29" s="784"/>
      <c r="AE29" s="784"/>
      <c r="AF29" s="784"/>
      <c r="AG29" s="784"/>
      <c r="AH29" s="784"/>
      <c r="AI29" s="784"/>
      <c r="AJ29" s="784"/>
      <c r="AK29" s="784"/>
      <c r="AL29" s="784"/>
      <c r="AM29" s="784"/>
      <c r="AN29" s="784"/>
      <c r="AO29" s="784"/>
      <c r="AP29" s="784"/>
      <c r="AQ29" s="784"/>
      <c r="AR29" s="784"/>
      <c r="AS29" s="784"/>
      <c r="AT29" s="784"/>
      <c r="AU29" s="784"/>
      <c r="AV29" s="784"/>
      <c r="AW29" s="784"/>
      <c r="AX29" s="784"/>
      <c r="AY29" s="784"/>
      <c r="AZ29" s="784"/>
      <c r="BA29" s="784"/>
      <c r="BB29" s="784"/>
      <c r="BC29" s="784"/>
      <c r="BD29" s="784"/>
      <c r="BE29" s="784"/>
      <c r="BF29" s="784"/>
      <c r="BG29" s="784"/>
      <c r="BH29" s="784"/>
      <c r="BI29" s="784"/>
      <c r="BJ29" s="784"/>
      <c r="BK29" s="784"/>
      <c r="BL29" s="784"/>
      <c r="BM29" s="784"/>
      <c r="BN29" s="784"/>
      <c r="BO29" s="784"/>
      <c r="BP29" s="784"/>
      <c r="BQ29" s="784"/>
      <c r="BR29" s="784"/>
      <c r="BS29" s="784"/>
      <c r="BT29" s="784"/>
      <c r="BU29" s="784"/>
      <c r="BV29" s="784"/>
      <c r="BW29" s="784"/>
      <c r="BX29" s="784"/>
      <c r="BY29" s="784"/>
      <c r="BZ29" s="784"/>
      <c r="CA29" s="784"/>
      <c r="CB29" s="784"/>
      <c r="CC29" s="784"/>
      <c r="CD29" s="784"/>
      <c r="CE29" s="784"/>
      <c r="CF29" s="784"/>
      <c r="CG29" s="784"/>
      <c r="CH29" s="784"/>
      <c r="CI29" s="784"/>
      <c r="CJ29" s="784"/>
      <c r="CK29" s="784"/>
      <c r="CL29" s="784"/>
      <c r="CM29" s="784"/>
      <c r="CN29" s="784"/>
      <c r="CO29" s="784"/>
      <c r="CP29" s="784"/>
      <c r="CQ29" s="784"/>
      <c r="CR29" s="784"/>
    </row>
    <row r="30" spans="1:96" s="758" customFormat="1" ht="60">
      <c r="A30" s="1056"/>
      <c r="B30" s="1036"/>
      <c r="C30" s="1036"/>
      <c r="D30" s="1052"/>
      <c r="E30" s="1052"/>
      <c r="F30" s="1075"/>
      <c r="G30" s="715" t="s">
        <v>849</v>
      </c>
      <c r="H30" s="766">
        <v>58000000</v>
      </c>
      <c r="I30" s="764"/>
      <c r="J30" s="715"/>
      <c r="K30" s="774">
        <f t="shared" si="1"/>
        <v>58000000</v>
      </c>
      <c r="L30" s="640">
        <v>41183</v>
      </c>
      <c r="M30" s="768">
        <v>41274</v>
      </c>
      <c r="N30" s="1083"/>
      <c r="O30" s="641"/>
      <c r="P30" s="784"/>
      <c r="Q30" s="784"/>
      <c r="R30" s="784"/>
      <c r="S30" s="784"/>
      <c r="T30" s="784"/>
      <c r="U30" s="784"/>
      <c r="V30" s="784"/>
      <c r="W30" s="784"/>
      <c r="X30" s="784"/>
      <c r="Y30" s="784"/>
      <c r="Z30" s="784"/>
      <c r="AA30" s="784"/>
      <c r="AB30" s="784"/>
      <c r="AC30" s="784"/>
      <c r="AD30" s="784"/>
      <c r="AE30" s="784"/>
      <c r="AF30" s="784"/>
      <c r="AG30" s="784"/>
      <c r="AH30" s="784"/>
      <c r="AI30" s="784"/>
      <c r="AJ30" s="784"/>
      <c r="AK30" s="784"/>
      <c r="AL30" s="784"/>
      <c r="AM30" s="784"/>
      <c r="AN30" s="784"/>
      <c r="AO30" s="784"/>
      <c r="AP30" s="784"/>
      <c r="AQ30" s="784"/>
      <c r="AR30" s="784"/>
      <c r="AS30" s="784"/>
      <c r="AT30" s="784"/>
      <c r="AU30" s="784"/>
      <c r="AV30" s="784"/>
      <c r="AW30" s="784"/>
      <c r="AX30" s="784"/>
      <c r="AY30" s="784"/>
      <c r="AZ30" s="784"/>
      <c r="BA30" s="784"/>
      <c r="BB30" s="784"/>
      <c r="BC30" s="784"/>
      <c r="BD30" s="784"/>
      <c r="BE30" s="784"/>
      <c r="BF30" s="784"/>
      <c r="BG30" s="784"/>
      <c r="BH30" s="784"/>
      <c r="BI30" s="784"/>
      <c r="BJ30" s="784"/>
      <c r="BK30" s="784"/>
      <c r="BL30" s="784"/>
      <c r="BM30" s="784"/>
      <c r="BN30" s="784"/>
      <c r="BO30" s="784"/>
      <c r="BP30" s="784"/>
      <c r="BQ30" s="784"/>
      <c r="BR30" s="784"/>
      <c r="BS30" s="784"/>
      <c r="BT30" s="784"/>
      <c r="BU30" s="784"/>
      <c r="BV30" s="784"/>
      <c r="BW30" s="784"/>
      <c r="BX30" s="784"/>
      <c r="BY30" s="784"/>
      <c r="BZ30" s="784"/>
      <c r="CA30" s="784"/>
      <c r="CB30" s="784"/>
      <c r="CC30" s="784"/>
      <c r="CD30" s="784"/>
      <c r="CE30" s="784"/>
      <c r="CF30" s="784"/>
      <c r="CG30" s="784"/>
      <c r="CH30" s="784"/>
      <c r="CI30" s="784"/>
      <c r="CJ30" s="784"/>
      <c r="CK30" s="784"/>
      <c r="CL30" s="784"/>
      <c r="CM30" s="784"/>
      <c r="CN30" s="784"/>
      <c r="CO30" s="784"/>
      <c r="CP30" s="784"/>
      <c r="CQ30" s="784"/>
      <c r="CR30" s="784"/>
    </row>
    <row r="31" spans="1:96" s="758" customFormat="1" ht="105">
      <c r="A31" s="1056"/>
      <c r="B31" s="1036" t="s">
        <v>350</v>
      </c>
      <c r="C31" s="1036" t="s">
        <v>458</v>
      </c>
      <c r="D31" s="1052"/>
      <c r="E31" s="1052"/>
      <c r="F31" s="1075"/>
      <c r="G31" s="868" t="s">
        <v>1107</v>
      </c>
      <c r="H31" s="766">
        <v>28000000</v>
      </c>
      <c r="I31" s="764"/>
      <c r="J31" s="715"/>
      <c r="K31" s="774">
        <f t="shared" si="1"/>
        <v>28000000</v>
      </c>
      <c r="L31" s="640">
        <v>40909</v>
      </c>
      <c r="M31" s="768">
        <v>41274</v>
      </c>
      <c r="N31" s="1083"/>
      <c r="O31" s="641"/>
      <c r="P31" s="784"/>
      <c r="Q31" s="784"/>
      <c r="R31" s="784"/>
      <c r="S31" s="784"/>
      <c r="T31" s="784"/>
      <c r="U31" s="784"/>
      <c r="V31" s="784"/>
      <c r="W31" s="784"/>
      <c r="X31" s="784"/>
      <c r="Y31" s="784"/>
      <c r="Z31" s="784"/>
      <c r="AA31" s="784"/>
      <c r="AB31" s="784"/>
      <c r="AC31" s="784"/>
      <c r="AD31" s="784"/>
      <c r="AE31" s="784"/>
      <c r="AF31" s="784"/>
      <c r="AG31" s="784"/>
      <c r="AH31" s="784"/>
      <c r="AI31" s="784"/>
      <c r="AJ31" s="784"/>
      <c r="AK31" s="784"/>
      <c r="AL31" s="784"/>
      <c r="AM31" s="784"/>
      <c r="AN31" s="784"/>
      <c r="AO31" s="784"/>
      <c r="AP31" s="784"/>
      <c r="AQ31" s="784"/>
      <c r="AR31" s="784"/>
      <c r="AS31" s="784"/>
      <c r="AT31" s="784"/>
      <c r="AU31" s="784"/>
      <c r="AV31" s="784"/>
      <c r="AW31" s="784"/>
      <c r="AX31" s="784"/>
      <c r="AY31" s="784"/>
      <c r="AZ31" s="784"/>
      <c r="BA31" s="784"/>
      <c r="BB31" s="784"/>
      <c r="BC31" s="784"/>
      <c r="BD31" s="784"/>
      <c r="BE31" s="784"/>
      <c r="BF31" s="784"/>
      <c r="BG31" s="784"/>
      <c r="BH31" s="784"/>
      <c r="BI31" s="784"/>
      <c r="BJ31" s="784"/>
      <c r="BK31" s="784"/>
      <c r="BL31" s="784"/>
      <c r="BM31" s="784"/>
      <c r="BN31" s="784"/>
      <c r="BO31" s="784"/>
      <c r="BP31" s="784"/>
      <c r="BQ31" s="784"/>
      <c r="BR31" s="784"/>
      <c r="BS31" s="784"/>
      <c r="BT31" s="784"/>
      <c r="BU31" s="784"/>
      <c r="BV31" s="784"/>
      <c r="BW31" s="784"/>
      <c r="BX31" s="784"/>
      <c r="BY31" s="784"/>
      <c r="BZ31" s="784"/>
      <c r="CA31" s="784"/>
      <c r="CB31" s="784"/>
      <c r="CC31" s="784"/>
      <c r="CD31" s="784"/>
      <c r="CE31" s="784"/>
      <c r="CF31" s="784"/>
      <c r="CG31" s="784"/>
      <c r="CH31" s="784"/>
      <c r="CI31" s="784"/>
      <c r="CJ31" s="784"/>
      <c r="CK31" s="784"/>
      <c r="CL31" s="784"/>
      <c r="CM31" s="784"/>
      <c r="CN31" s="784"/>
      <c r="CO31" s="784"/>
      <c r="CP31" s="784"/>
      <c r="CQ31" s="784"/>
      <c r="CR31" s="784"/>
    </row>
    <row r="32" spans="1:96" s="642" customFormat="1" ht="54">
      <c r="A32" s="1056" t="s">
        <v>351</v>
      </c>
      <c r="B32" s="767" t="s">
        <v>346</v>
      </c>
      <c r="C32" s="767" t="s">
        <v>347</v>
      </c>
      <c r="D32" s="792">
        <v>1</v>
      </c>
      <c r="E32" s="792">
        <v>1</v>
      </c>
      <c r="F32" s="1075">
        <v>362000000</v>
      </c>
      <c r="G32" s="1077" t="s">
        <v>1108</v>
      </c>
      <c r="H32" s="766">
        <v>224732353</v>
      </c>
      <c r="I32" s="767"/>
      <c r="J32" s="767"/>
      <c r="K32" s="1085">
        <f>SUM(H32:H34)</f>
        <v>362000000</v>
      </c>
      <c r="L32" s="1084">
        <v>40909</v>
      </c>
      <c r="M32" s="1084">
        <v>41274</v>
      </c>
      <c r="N32" s="1083" t="s">
        <v>852</v>
      </c>
      <c r="O32" s="1076"/>
      <c r="P32" s="785"/>
      <c r="Q32" s="785"/>
      <c r="R32" s="785"/>
      <c r="S32" s="785"/>
      <c r="T32" s="785"/>
      <c r="U32" s="785"/>
      <c r="V32" s="785"/>
      <c r="W32" s="785"/>
      <c r="X32" s="785"/>
      <c r="Y32" s="785"/>
      <c r="Z32" s="785"/>
      <c r="AA32" s="785"/>
      <c r="AB32" s="785"/>
      <c r="AC32" s="785"/>
      <c r="AD32" s="785"/>
      <c r="AE32" s="785"/>
      <c r="AF32" s="785"/>
      <c r="AG32" s="785"/>
      <c r="AH32" s="785"/>
      <c r="AI32" s="785"/>
      <c r="AJ32" s="785"/>
      <c r="AK32" s="785"/>
      <c r="AL32" s="785"/>
      <c r="AM32" s="785"/>
      <c r="AN32" s="785"/>
      <c r="AO32" s="785"/>
      <c r="AP32" s="785"/>
      <c r="AQ32" s="785"/>
      <c r="AR32" s="785"/>
      <c r="AS32" s="785"/>
      <c r="AT32" s="785"/>
      <c r="AU32" s="785"/>
      <c r="AV32" s="785"/>
      <c r="AW32" s="785"/>
      <c r="AX32" s="785"/>
      <c r="AY32" s="785"/>
      <c r="AZ32" s="785"/>
      <c r="BA32" s="785"/>
      <c r="BB32" s="785"/>
      <c r="BC32" s="785"/>
      <c r="BD32" s="785"/>
      <c r="BE32" s="785"/>
      <c r="BF32" s="785"/>
      <c r="BG32" s="785"/>
      <c r="BH32" s="785"/>
      <c r="BI32" s="785"/>
      <c r="BJ32" s="785"/>
      <c r="BK32" s="785"/>
      <c r="BL32" s="785"/>
      <c r="BM32" s="785"/>
      <c r="BN32" s="785"/>
      <c r="BO32" s="785"/>
      <c r="BP32" s="785"/>
      <c r="BQ32" s="785"/>
      <c r="BR32" s="785"/>
      <c r="BS32" s="785"/>
      <c r="BT32" s="785"/>
      <c r="BU32" s="785"/>
      <c r="BV32" s="785"/>
      <c r="BW32" s="785"/>
      <c r="BX32" s="785"/>
      <c r="BY32" s="785"/>
      <c r="BZ32" s="785"/>
      <c r="CA32" s="785"/>
      <c r="CB32" s="785"/>
      <c r="CC32" s="785"/>
      <c r="CD32" s="785"/>
      <c r="CE32" s="785"/>
      <c r="CF32" s="785"/>
      <c r="CG32" s="785"/>
      <c r="CH32" s="785"/>
      <c r="CI32" s="785"/>
      <c r="CJ32" s="785"/>
      <c r="CK32" s="785"/>
      <c r="CL32" s="785"/>
      <c r="CM32" s="785"/>
      <c r="CN32" s="785"/>
      <c r="CO32" s="785"/>
      <c r="CP32" s="785"/>
      <c r="CQ32" s="785"/>
      <c r="CR32" s="785"/>
    </row>
    <row r="33" spans="1:96" s="758" customFormat="1" ht="72">
      <c r="A33" s="1056"/>
      <c r="B33" s="767" t="s">
        <v>348</v>
      </c>
      <c r="C33" s="767" t="s">
        <v>349</v>
      </c>
      <c r="D33" s="765">
        <v>2460</v>
      </c>
      <c r="E33" s="766">
        <v>3500</v>
      </c>
      <c r="F33" s="1075"/>
      <c r="G33" s="1077"/>
      <c r="H33" s="766">
        <v>115455564</v>
      </c>
      <c r="I33" s="767"/>
      <c r="J33" s="767"/>
      <c r="K33" s="1085"/>
      <c r="L33" s="1084" t="s">
        <v>850</v>
      </c>
      <c r="M33" s="1084"/>
      <c r="N33" s="1083"/>
      <c r="O33" s="1076"/>
      <c r="P33" s="784"/>
      <c r="Q33" s="784"/>
      <c r="R33" s="784"/>
      <c r="S33" s="784"/>
      <c r="T33" s="784"/>
      <c r="U33" s="784"/>
      <c r="V33" s="784"/>
      <c r="W33" s="784"/>
      <c r="X33" s="784"/>
      <c r="Y33" s="784"/>
      <c r="Z33" s="784"/>
      <c r="AA33" s="784"/>
      <c r="AB33" s="784"/>
      <c r="AC33" s="784"/>
      <c r="AD33" s="784"/>
      <c r="AE33" s="784"/>
      <c r="AF33" s="784"/>
      <c r="AG33" s="784"/>
      <c r="AH33" s="784"/>
      <c r="AI33" s="784"/>
      <c r="AJ33" s="784"/>
      <c r="AK33" s="784"/>
      <c r="AL33" s="784"/>
      <c r="AM33" s="784"/>
      <c r="AN33" s="784"/>
      <c r="AO33" s="784"/>
      <c r="AP33" s="784"/>
      <c r="AQ33" s="784"/>
      <c r="AR33" s="784"/>
      <c r="AS33" s="784"/>
      <c r="AT33" s="784"/>
      <c r="AU33" s="784"/>
      <c r="AV33" s="784"/>
      <c r="AW33" s="784"/>
      <c r="AX33" s="784"/>
      <c r="AY33" s="784"/>
      <c r="AZ33" s="784"/>
      <c r="BA33" s="784"/>
      <c r="BB33" s="784"/>
      <c r="BC33" s="784"/>
      <c r="BD33" s="784"/>
      <c r="BE33" s="784"/>
      <c r="BF33" s="784"/>
      <c r="BG33" s="784"/>
      <c r="BH33" s="784"/>
      <c r="BI33" s="784"/>
      <c r="BJ33" s="784"/>
      <c r="BK33" s="784"/>
      <c r="BL33" s="784"/>
      <c r="BM33" s="784"/>
      <c r="BN33" s="784"/>
      <c r="BO33" s="784"/>
      <c r="BP33" s="784"/>
      <c r="BQ33" s="784"/>
      <c r="BR33" s="784"/>
      <c r="BS33" s="784"/>
      <c r="BT33" s="784"/>
      <c r="BU33" s="784"/>
      <c r="BV33" s="784"/>
      <c r="BW33" s="784"/>
      <c r="BX33" s="784"/>
      <c r="BY33" s="784"/>
      <c r="BZ33" s="784"/>
      <c r="CA33" s="784"/>
      <c r="CB33" s="784"/>
      <c r="CC33" s="784"/>
      <c r="CD33" s="784"/>
      <c r="CE33" s="784"/>
      <c r="CF33" s="784"/>
      <c r="CG33" s="784"/>
      <c r="CH33" s="784"/>
      <c r="CI33" s="784"/>
      <c r="CJ33" s="784"/>
      <c r="CK33" s="784"/>
      <c r="CL33" s="784"/>
      <c r="CM33" s="784"/>
      <c r="CN33" s="784"/>
      <c r="CO33" s="784"/>
      <c r="CP33" s="784"/>
      <c r="CQ33" s="784"/>
      <c r="CR33" s="784"/>
    </row>
    <row r="34" spans="1:96" s="758" customFormat="1" ht="162">
      <c r="A34" s="1056"/>
      <c r="B34" s="1036" t="s">
        <v>350</v>
      </c>
      <c r="C34" s="767" t="s">
        <v>851</v>
      </c>
      <c r="D34" s="765">
        <v>5</v>
      </c>
      <c r="E34" s="766">
        <v>5</v>
      </c>
      <c r="F34" s="1075"/>
      <c r="G34" s="1077"/>
      <c r="H34" s="766">
        <v>21812083</v>
      </c>
      <c r="I34" s="767"/>
      <c r="J34" s="767"/>
      <c r="K34" s="1085"/>
      <c r="L34" s="1084" t="s">
        <v>850</v>
      </c>
      <c r="M34" s="1084"/>
      <c r="N34" s="1083"/>
      <c r="O34" s="1076"/>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c r="AT34" s="784"/>
      <c r="AU34" s="784"/>
      <c r="AV34" s="784"/>
      <c r="AW34" s="784"/>
      <c r="AX34" s="784"/>
      <c r="AY34" s="784"/>
      <c r="AZ34" s="784"/>
      <c r="BA34" s="784"/>
      <c r="BB34" s="784"/>
      <c r="BC34" s="784"/>
      <c r="BD34" s="784"/>
      <c r="BE34" s="784"/>
      <c r="BF34" s="784"/>
      <c r="BG34" s="784"/>
      <c r="BH34" s="784"/>
      <c r="BI34" s="784"/>
      <c r="BJ34" s="784"/>
      <c r="BK34" s="784"/>
      <c r="BL34" s="784"/>
      <c r="BM34" s="784"/>
      <c r="BN34" s="784"/>
      <c r="BO34" s="784"/>
      <c r="BP34" s="784"/>
      <c r="BQ34" s="784"/>
      <c r="BR34" s="784"/>
      <c r="BS34" s="784"/>
      <c r="BT34" s="784"/>
      <c r="BU34" s="784"/>
      <c r="BV34" s="784"/>
      <c r="BW34" s="784"/>
      <c r="BX34" s="784"/>
      <c r="BY34" s="784"/>
      <c r="BZ34" s="784"/>
      <c r="CA34" s="784"/>
      <c r="CB34" s="784"/>
      <c r="CC34" s="784"/>
      <c r="CD34" s="784"/>
      <c r="CE34" s="784"/>
      <c r="CF34" s="784"/>
      <c r="CG34" s="784"/>
      <c r="CH34" s="784"/>
      <c r="CI34" s="784"/>
      <c r="CJ34" s="784"/>
      <c r="CK34" s="784"/>
      <c r="CL34" s="784"/>
      <c r="CM34" s="784"/>
      <c r="CN34" s="784"/>
      <c r="CO34" s="784"/>
      <c r="CP34" s="784"/>
      <c r="CQ34" s="784"/>
      <c r="CR34" s="784"/>
    </row>
    <row r="35" spans="1:96" s="758" customFormat="1" ht="108">
      <c r="A35" s="1056"/>
      <c r="B35" s="1036"/>
      <c r="C35" s="767" t="s">
        <v>458</v>
      </c>
      <c r="D35" s="765" t="s">
        <v>876</v>
      </c>
      <c r="E35" s="766" t="s">
        <v>876</v>
      </c>
      <c r="F35" s="801">
        <v>500000000</v>
      </c>
      <c r="G35" s="715" t="s">
        <v>875</v>
      </c>
      <c r="H35" s="766">
        <v>500000000</v>
      </c>
      <c r="I35" s="767"/>
      <c r="J35" s="767"/>
      <c r="K35" s="774">
        <f>I35+H35</f>
        <v>500000000</v>
      </c>
      <c r="L35" s="768">
        <v>40909</v>
      </c>
      <c r="M35" s="768">
        <v>41274</v>
      </c>
      <c r="N35" s="770" t="s">
        <v>874</v>
      </c>
      <c r="O35" s="795"/>
      <c r="P35" s="784"/>
      <c r="Q35" s="784"/>
      <c r="R35" s="784"/>
      <c r="S35" s="784"/>
      <c r="T35" s="784"/>
      <c r="U35" s="784"/>
      <c r="V35" s="784"/>
      <c r="W35" s="784"/>
      <c r="X35" s="784"/>
      <c r="Y35" s="784"/>
      <c r="Z35" s="784"/>
      <c r="AA35" s="784"/>
      <c r="AB35" s="784"/>
      <c r="AC35" s="784"/>
      <c r="AD35" s="784"/>
      <c r="AE35" s="784"/>
      <c r="AF35" s="784"/>
      <c r="AG35" s="784"/>
      <c r="AH35" s="784"/>
      <c r="AI35" s="784"/>
      <c r="AJ35" s="784"/>
      <c r="AK35" s="784"/>
      <c r="AL35" s="784"/>
      <c r="AM35" s="784"/>
      <c r="AN35" s="784"/>
      <c r="AO35" s="784"/>
      <c r="AP35" s="784"/>
      <c r="AQ35" s="784"/>
      <c r="AR35" s="784"/>
      <c r="AS35" s="784"/>
      <c r="AT35" s="784"/>
      <c r="AU35" s="784"/>
      <c r="AV35" s="784"/>
      <c r="AW35" s="784"/>
      <c r="AX35" s="784"/>
      <c r="AY35" s="784"/>
      <c r="AZ35" s="784"/>
      <c r="BA35" s="784"/>
      <c r="BB35" s="784"/>
      <c r="BC35" s="784"/>
      <c r="BD35" s="784"/>
      <c r="BE35" s="784"/>
      <c r="BF35" s="784"/>
      <c r="BG35" s="784"/>
      <c r="BH35" s="784"/>
      <c r="BI35" s="784"/>
      <c r="BJ35" s="784"/>
      <c r="BK35" s="784"/>
      <c r="BL35" s="784"/>
      <c r="BM35" s="784"/>
      <c r="BN35" s="784"/>
      <c r="BO35" s="784"/>
      <c r="BP35" s="784"/>
      <c r="BQ35" s="784"/>
      <c r="BR35" s="784"/>
      <c r="BS35" s="784"/>
      <c r="BT35" s="784"/>
      <c r="BU35" s="784"/>
      <c r="BV35" s="784"/>
      <c r="BW35" s="784"/>
      <c r="BX35" s="784"/>
      <c r="BY35" s="784"/>
      <c r="BZ35" s="784"/>
      <c r="CA35" s="784"/>
      <c r="CB35" s="784"/>
      <c r="CC35" s="784"/>
      <c r="CD35" s="784"/>
      <c r="CE35" s="784"/>
      <c r="CF35" s="784"/>
      <c r="CG35" s="784"/>
      <c r="CH35" s="784"/>
      <c r="CI35" s="784"/>
      <c r="CJ35" s="784"/>
      <c r="CK35" s="784"/>
      <c r="CL35" s="784"/>
      <c r="CM35" s="784"/>
      <c r="CN35" s="784"/>
      <c r="CO35" s="784"/>
      <c r="CP35" s="784"/>
      <c r="CQ35" s="784"/>
      <c r="CR35" s="784"/>
    </row>
    <row r="36" spans="1:96" s="758" customFormat="1" ht="75">
      <c r="A36" s="1041" t="s">
        <v>116</v>
      </c>
      <c r="B36" s="1036" t="s">
        <v>114</v>
      </c>
      <c r="C36" s="1036" t="s">
        <v>115</v>
      </c>
      <c r="D36" s="1044">
        <v>10000</v>
      </c>
      <c r="E36" s="1044">
        <v>10000</v>
      </c>
      <c r="F36" s="1039">
        <v>1000000000</v>
      </c>
      <c r="G36" s="868" t="s">
        <v>1109</v>
      </c>
      <c r="H36" s="807">
        <v>267441529.30000001</v>
      </c>
      <c r="I36" s="806"/>
      <c r="J36" s="806"/>
      <c r="K36" s="807">
        <f>I36+H36</f>
        <v>267441529.30000001</v>
      </c>
      <c r="L36" s="646"/>
      <c r="M36" s="646"/>
      <c r="N36" s="809"/>
      <c r="O36" s="808"/>
      <c r="P36" s="784"/>
      <c r="Q36" s="784"/>
      <c r="R36" s="784"/>
      <c r="S36" s="784"/>
      <c r="T36" s="784"/>
      <c r="U36" s="784"/>
      <c r="V36" s="784"/>
      <c r="W36" s="784"/>
      <c r="X36" s="784"/>
      <c r="Y36" s="784"/>
      <c r="Z36" s="784"/>
      <c r="AA36" s="784"/>
      <c r="AB36" s="784"/>
      <c r="AC36" s="784"/>
      <c r="AD36" s="784"/>
      <c r="AE36" s="784"/>
      <c r="AF36" s="784"/>
      <c r="AG36" s="784"/>
      <c r="AH36" s="784"/>
      <c r="AI36" s="784"/>
      <c r="AJ36" s="784"/>
      <c r="AK36" s="784"/>
      <c r="AL36" s="784"/>
      <c r="AM36" s="784"/>
      <c r="AN36" s="784"/>
      <c r="AO36" s="784"/>
      <c r="AP36" s="784"/>
      <c r="AQ36" s="784"/>
      <c r="AR36" s="784"/>
      <c r="AS36" s="784"/>
      <c r="AT36" s="784"/>
      <c r="AU36" s="784"/>
      <c r="AV36" s="784"/>
      <c r="AW36" s="784"/>
      <c r="AX36" s="784"/>
      <c r="AY36" s="784"/>
      <c r="AZ36" s="784"/>
      <c r="BA36" s="784"/>
      <c r="BB36" s="784"/>
      <c r="BC36" s="784"/>
      <c r="BD36" s="784"/>
      <c r="BE36" s="784"/>
      <c r="BF36" s="784"/>
      <c r="BG36" s="784"/>
      <c r="BH36" s="784"/>
      <c r="BI36" s="784"/>
      <c r="BJ36" s="784"/>
      <c r="BK36" s="784"/>
      <c r="BL36" s="784"/>
      <c r="BM36" s="784"/>
      <c r="BN36" s="784"/>
      <c r="BO36" s="784"/>
      <c r="BP36" s="784"/>
      <c r="BQ36" s="784"/>
      <c r="BR36" s="784"/>
      <c r="BS36" s="784"/>
      <c r="BT36" s="784"/>
      <c r="BU36" s="784"/>
      <c r="BV36" s="784"/>
      <c r="BW36" s="784"/>
      <c r="BX36" s="784"/>
      <c r="BY36" s="784"/>
      <c r="BZ36" s="784"/>
      <c r="CA36" s="784"/>
      <c r="CB36" s="784"/>
      <c r="CC36" s="784"/>
      <c r="CD36" s="784"/>
      <c r="CE36" s="784"/>
      <c r="CF36" s="784"/>
      <c r="CG36" s="784"/>
      <c r="CH36" s="784"/>
      <c r="CI36" s="784"/>
      <c r="CJ36" s="784"/>
      <c r="CK36" s="784"/>
      <c r="CL36" s="784"/>
      <c r="CM36" s="784"/>
      <c r="CN36" s="784"/>
      <c r="CO36" s="784"/>
      <c r="CP36" s="784"/>
      <c r="CQ36" s="784"/>
      <c r="CR36" s="784"/>
    </row>
    <row r="37" spans="1:96" s="643" customFormat="1" ht="108" customHeight="1">
      <c r="A37" s="1042"/>
      <c r="B37" s="1036"/>
      <c r="C37" s="1036"/>
      <c r="D37" s="1045"/>
      <c r="E37" s="1045"/>
      <c r="F37" s="1040"/>
      <c r="G37" s="868" t="s">
        <v>1110</v>
      </c>
      <c r="H37" s="807">
        <v>732558470.70000005</v>
      </c>
      <c r="I37" s="793"/>
      <c r="J37" s="793"/>
      <c r="K37" s="807">
        <f>H37</f>
        <v>732558470.70000005</v>
      </c>
      <c r="L37" s="646">
        <v>40940</v>
      </c>
      <c r="M37" s="646">
        <v>41274</v>
      </c>
      <c r="N37" s="1036" t="s">
        <v>648</v>
      </c>
      <c r="O37" s="796"/>
      <c r="P37" s="786"/>
      <c r="Q37" s="786"/>
      <c r="R37" s="786"/>
      <c r="S37" s="786"/>
      <c r="T37" s="786"/>
      <c r="U37" s="786"/>
      <c r="V37" s="786"/>
      <c r="W37" s="786"/>
      <c r="X37" s="786"/>
      <c r="Y37" s="786"/>
      <c r="Z37" s="786"/>
      <c r="AA37" s="786"/>
      <c r="AB37" s="786"/>
      <c r="AC37" s="786"/>
      <c r="AD37" s="786"/>
      <c r="AE37" s="786"/>
      <c r="AF37" s="786"/>
      <c r="AG37" s="786"/>
      <c r="AH37" s="786"/>
      <c r="AI37" s="786"/>
      <c r="AJ37" s="786"/>
      <c r="AK37" s="786"/>
      <c r="AL37" s="786"/>
      <c r="AM37" s="786"/>
      <c r="AN37" s="786"/>
      <c r="AO37" s="786"/>
      <c r="AP37" s="786"/>
      <c r="AQ37" s="786"/>
      <c r="AR37" s="786"/>
      <c r="AS37" s="786"/>
      <c r="AT37" s="786"/>
      <c r="AU37" s="786"/>
      <c r="AV37" s="786"/>
      <c r="AW37" s="786"/>
      <c r="AX37" s="786"/>
      <c r="AY37" s="786"/>
      <c r="AZ37" s="786"/>
      <c r="BA37" s="786"/>
      <c r="BB37" s="786"/>
      <c r="BC37" s="786"/>
      <c r="BD37" s="786"/>
      <c r="BE37" s="786"/>
      <c r="BF37" s="786"/>
      <c r="BG37" s="786"/>
      <c r="BH37" s="786"/>
      <c r="BI37" s="786"/>
      <c r="BJ37" s="786"/>
      <c r="BK37" s="786"/>
      <c r="BL37" s="786"/>
      <c r="BM37" s="786"/>
      <c r="BN37" s="786"/>
      <c r="BO37" s="786"/>
      <c r="BP37" s="786"/>
      <c r="BQ37" s="786"/>
      <c r="BR37" s="786"/>
      <c r="BS37" s="786"/>
      <c r="BT37" s="786"/>
      <c r="BU37" s="786"/>
      <c r="BV37" s="786"/>
      <c r="BW37" s="786"/>
      <c r="BX37" s="786"/>
      <c r="BY37" s="786"/>
      <c r="BZ37" s="786"/>
      <c r="CA37" s="786"/>
      <c r="CB37" s="786"/>
      <c r="CC37" s="786"/>
      <c r="CD37" s="786"/>
      <c r="CE37" s="786"/>
      <c r="CF37" s="786"/>
      <c r="CG37" s="786"/>
      <c r="CH37" s="786"/>
      <c r="CI37" s="786"/>
      <c r="CJ37" s="786"/>
      <c r="CK37" s="786"/>
      <c r="CL37" s="786"/>
      <c r="CM37" s="786"/>
      <c r="CN37" s="786"/>
      <c r="CO37" s="786"/>
      <c r="CP37" s="786"/>
      <c r="CQ37" s="786"/>
      <c r="CR37" s="786"/>
    </row>
    <row r="38" spans="1:96" s="758" customFormat="1" ht="75" customHeight="1">
      <c r="A38" s="1042"/>
      <c r="B38" s="1037" t="s">
        <v>889</v>
      </c>
      <c r="C38" s="1036" t="s">
        <v>890</v>
      </c>
      <c r="D38" s="1038">
        <v>350</v>
      </c>
      <c r="E38" s="1038">
        <v>400</v>
      </c>
      <c r="F38" s="1053">
        <v>2025000000</v>
      </c>
      <c r="G38" s="868" t="s">
        <v>1111</v>
      </c>
      <c r="H38" s="644">
        <v>680500000</v>
      </c>
      <c r="I38" s="645"/>
      <c r="J38" s="645"/>
      <c r="K38" s="775">
        <f>H38</f>
        <v>680500000</v>
      </c>
      <c r="L38" s="646">
        <v>40909</v>
      </c>
      <c r="M38" s="646">
        <v>41244</v>
      </c>
      <c r="N38" s="1036"/>
      <c r="O38" s="647"/>
      <c r="P38" s="787"/>
      <c r="Q38" s="788"/>
      <c r="R38" s="784"/>
      <c r="S38" s="784"/>
      <c r="T38" s="784"/>
      <c r="U38" s="784"/>
      <c r="V38" s="784"/>
      <c r="W38" s="784"/>
      <c r="X38" s="784"/>
      <c r="Y38" s="784"/>
      <c r="Z38" s="784"/>
      <c r="AA38" s="784"/>
      <c r="AB38" s="784"/>
      <c r="AC38" s="784"/>
      <c r="AD38" s="784"/>
      <c r="AE38" s="784"/>
      <c r="AF38" s="784"/>
      <c r="AG38" s="784"/>
      <c r="AH38" s="784"/>
      <c r="AI38" s="784"/>
      <c r="AJ38" s="784"/>
      <c r="AK38" s="784"/>
      <c r="AL38" s="784"/>
      <c r="AM38" s="784"/>
      <c r="AN38" s="784"/>
      <c r="AO38" s="784"/>
      <c r="AP38" s="784"/>
      <c r="AQ38" s="784"/>
      <c r="AR38" s="784"/>
      <c r="AS38" s="784"/>
      <c r="AT38" s="784"/>
      <c r="AU38" s="784"/>
      <c r="AV38" s="784"/>
      <c r="AW38" s="784"/>
      <c r="AX38" s="784"/>
      <c r="AY38" s="784"/>
      <c r="AZ38" s="784"/>
      <c r="BA38" s="784"/>
      <c r="BB38" s="784"/>
      <c r="BC38" s="784"/>
      <c r="BD38" s="784"/>
      <c r="BE38" s="784"/>
      <c r="BF38" s="784"/>
      <c r="BG38" s="784"/>
      <c r="BH38" s="784"/>
      <c r="BI38" s="784"/>
      <c r="BJ38" s="784"/>
      <c r="BK38" s="784"/>
      <c r="BL38" s="784"/>
      <c r="BM38" s="784"/>
      <c r="BN38" s="784"/>
      <c r="BO38" s="784"/>
      <c r="BP38" s="784"/>
      <c r="BQ38" s="784"/>
      <c r="BR38" s="784"/>
      <c r="BS38" s="784"/>
      <c r="BT38" s="784"/>
      <c r="BU38" s="784"/>
      <c r="BV38" s="784"/>
      <c r="BW38" s="784"/>
      <c r="BX38" s="784"/>
      <c r="BY38" s="784"/>
      <c r="BZ38" s="784"/>
      <c r="CA38" s="784"/>
      <c r="CB38" s="784"/>
      <c r="CC38" s="784"/>
      <c r="CD38" s="784"/>
      <c r="CE38" s="784"/>
      <c r="CF38" s="784"/>
      <c r="CG38" s="784"/>
      <c r="CH38" s="784"/>
      <c r="CI38" s="784"/>
      <c r="CJ38" s="784"/>
      <c r="CK38" s="784"/>
      <c r="CL38" s="784"/>
      <c r="CM38" s="784"/>
      <c r="CN38" s="784"/>
      <c r="CO38" s="784"/>
      <c r="CP38" s="784"/>
      <c r="CQ38" s="784"/>
      <c r="CR38" s="784"/>
    </row>
    <row r="39" spans="1:96" s="758" customFormat="1" ht="75">
      <c r="A39" s="1042"/>
      <c r="B39" s="1037"/>
      <c r="C39" s="1036"/>
      <c r="D39" s="1038"/>
      <c r="E39" s="1038"/>
      <c r="F39" s="1053"/>
      <c r="G39" s="868" t="s">
        <v>1112</v>
      </c>
      <c r="H39" s="644">
        <v>330000000</v>
      </c>
      <c r="I39" s="645"/>
      <c r="J39" s="645"/>
      <c r="K39" s="775">
        <f t="shared" ref="K39:K53" si="2">H39</f>
        <v>330000000</v>
      </c>
      <c r="L39" s="646">
        <v>40909</v>
      </c>
      <c r="M39" s="646">
        <v>41244</v>
      </c>
      <c r="N39" s="1036"/>
      <c r="O39" s="647"/>
      <c r="P39" s="787"/>
      <c r="Q39" s="788"/>
      <c r="R39" s="784"/>
      <c r="S39" s="784"/>
      <c r="T39" s="784"/>
      <c r="U39" s="784"/>
      <c r="V39" s="784"/>
      <c r="W39" s="784"/>
      <c r="X39" s="784"/>
      <c r="Y39" s="784"/>
      <c r="Z39" s="784"/>
      <c r="AA39" s="784"/>
      <c r="AB39" s="784"/>
      <c r="AC39" s="784"/>
      <c r="AD39" s="784"/>
      <c r="AE39" s="784"/>
      <c r="AF39" s="784"/>
      <c r="AG39" s="784"/>
      <c r="AH39" s="784"/>
      <c r="AI39" s="784"/>
      <c r="AJ39" s="784"/>
      <c r="AK39" s="784"/>
      <c r="AL39" s="784"/>
      <c r="AM39" s="784"/>
      <c r="AN39" s="784"/>
      <c r="AO39" s="784"/>
      <c r="AP39" s="784"/>
      <c r="AQ39" s="784"/>
      <c r="AR39" s="784"/>
      <c r="AS39" s="784"/>
      <c r="AT39" s="784"/>
      <c r="AU39" s="784"/>
      <c r="AV39" s="784"/>
      <c r="AW39" s="784"/>
      <c r="AX39" s="784"/>
      <c r="AY39" s="784"/>
      <c r="AZ39" s="784"/>
      <c r="BA39" s="784"/>
      <c r="BB39" s="784"/>
      <c r="BC39" s="784"/>
      <c r="BD39" s="784"/>
      <c r="BE39" s="784"/>
      <c r="BF39" s="784"/>
      <c r="BG39" s="784"/>
      <c r="BH39" s="784"/>
      <c r="BI39" s="784"/>
      <c r="BJ39" s="784"/>
      <c r="BK39" s="784"/>
      <c r="BL39" s="784"/>
      <c r="BM39" s="784"/>
      <c r="BN39" s="784"/>
      <c r="BO39" s="784"/>
      <c r="BP39" s="784"/>
      <c r="BQ39" s="784"/>
      <c r="BR39" s="784"/>
      <c r="BS39" s="784"/>
      <c r="BT39" s="784"/>
      <c r="BU39" s="784"/>
      <c r="BV39" s="784"/>
      <c r="BW39" s="784"/>
      <c r="BX39" s="784"/>
      <c r="BY39" s="784"/>
      <c r="BZ39" s="784"/>
      <c r="CA39" s="784"/>
      <c r="CB39" s="784"/>
      <c r="CC39" s="784"/>
      <c r="CD39" s="784"/>
      <c r="CE39" s="784"/>
      <c r="CF39" s="784"/>
      <c r="CG39" s="784"/>
      <c r="CH39" s="784"/>
      <c r="CI39" s="784"/>
      <c r="CJ39" s="784"/>
      <c r="CK39" s="784"/>
      <c r="CL39" s="784"/>
      <c r="CM39" s="784"/>
      <c r="CN39" s="784"/>
      <c r="CO39" s="784"/>
      <c r="CP39" s="784"/>
      <c r="CQ39" s="784"/>
      <c r="CR39" s="784"/>
    </row>
    <row r="40" spans="1:96" s="758" customFormat="1" ht="60">
      <c r="A40" s="1042"/>
      <c r="B40" s="1037"/>
      <c r="C40" s="1036"/>
      <c r="D40" s="1038"/>
      <c r="E40" s="1038"/>
      <c r="F40" s="1053"/>
      <c r="G40" s="715" t="s">
        <v>891</v>
      </c>
      <c r="H40" s="644">
        <v>50000000</v>
      </c>
      <c r="I40" s="645"/>
      <c r="J40" s="645"/>
      <c r="K40" s="775">
        <f t="shared" si="2"/>
        <v>50000000</v>
      </c>
      <c r="L40" s="646">
        <v>40969</v>
      </c>
      <c r="M40" s="646">
        <v>41030</v>
      </c>
      <c r="N40" s="1036"/>
      <c r="O40" s="647"/>
      <c r="P40" s="787"/>
      <c r="Q40" s="788"/>
      <c r="R40" s="784"/>
      <c r="S40" s="784"/>
      <c r="T40" s="784"/>
      <c r="U40" s="784"/>
      <c r="V40" s="784"/>
      <c r="W40" s="784"/>
      <c r="X40" s="784"/>
      <c r="Y40" s="784"/>
      <c r="Z40" s="784"/>
      <c r="AA40" s="784"/>
      <c r="AB40" s="784"/>
      <c r="AC40" s="784"/>
      <c r="AD40" s="784"/>
      <c r="AE40" s="784"/>
      <c r="AF40" s="784"/>
      <c r="AG40" s="784"/>
      <c r="AH40" s="784"/>
      <c r="AI40" s="784"/>
      <c r="AJ40" s="784"/>
      <c r="AK40" s="784"/>
      <c r="AL40" s="784"/>
      <c r="AM40" s="784"/>
      <c r="AN40" s="784"/>
      <c r="AO40" s="784"/>
      <c r="AP40" s="784"/>
      <c r="AQ40" s="784"/>
      <c r="AR40" s="784"/>
      <c r="AS40" s="784"/>
      <c r="AT40" s="784"/>
      <c r="AU40" s="784"/>
      <c r="AV40" s="784"/>
      <c r="AW40" s="784"/>
      <c r="AX40" s="784"/>
      <c r="AY40" s="784"/>
      <c r="AZ40" s="784"/>
      <c r="BA40" s="784"/>
      <c r="BB40" s="784"/>
      <c r="BC40" s="784"/>
      <c r="BD40" s="784"/>
      <c r="BE40" s="784"/>
      <c r="BF40" s="784"/>
      <c r="BG40" s="784"/>
      <c r="BH40" s="784"/>
      <c r="BI40" s="784"/>
      <c r="BJ40" s="784"/>
      <c r="BK40" s="784"/>
      <c r="BL40" s="784"/>
      <c r="BM40" s="784"/>
      <c r="BN40" s="784"/>
      <c r="BO40" s="784"/>
      <c r="BP40" s="784"/>
      <c r="BQ40" s="784"/>
      <c r="BR40" s="784"/>
      <c r="BS40" s="784"/>
      <c r="BT40" s="784"/>
      <c r="BU40" s="784"/>
      <c r="BV40" s="784"/>
      <c r="BW40" s="784"/>
      <c r="BX40" s="784"/>
      <c r="BY40" s="784"/>
      <c r="BZ40" s="784"/>
      <c r="CA40" s="784"/>
      <c r="CB40" s="784"/>
      <c r="CC40" s="784"/>
      <c r="CD40" s="784"/>
      <c r="CE40" s="784"/>
      <c r="CF40" s="784"/>
      <c r="CG40" s="784"/>
      <c r="CH40" s="784"/>
      <c r="CI40" s="784"/>
      <c r="CJ40" s="784"/>
      <c r="CK40" s="784"/>
      <c r="CL40" s="784"/>
      <c r="CM40" s="784"/>
      <c r="CN40" s="784"/>
      <c r="CO40" s="784"/>
      <c r="CP40" s="784"/>
      <c r="CQ40" s="784"/>
      <c r="CR40" s="784"/>
    </row>
    <row r="41" spans="1:96" s="758" customFormat="1" ht="60">
      <c r="A41" s="1042"/>
      <c r="B41" s="1037"/>
      <c r="C41" s="1036"/>
      <c r="D41" s="1038"/>
      <c r="E41" s="1038"/>
      <c r="F41" s="1053"/>
      <c r="G41" s="715" t="s">
        <v>892</v>
      </c>
      <c r="H41" s="644">
        <v>8000000</v>
      </c>
      <c r="I41" s="645"/>
      <c r="J41" s="645"/>
      <c r="K41" s="775">
        <f t="shared" si="2"/>
        <v>8000000</v>
      </c>
      <c r="L41" s="646">
        <v>41061</v>
      </c>
      <c r="M41" s="646">
        <v>41122</v>
      </c>
      <c r="N41" s="1036"/>
      <c r="O41" s="648" t="s">
        <v>893</v>
      </c>
      <c r="P41" s="787"/>
      <c r="Q41" s="788"/>
      <c r="R41" s="784"/>
      <c r="S41" s="784"/>
      <c r="T41" s="784"/>
      <c r="U41" s="784"/>
      <c r="V41" s="784"/>
      <c r="W41" s="784"/>
      <c r="X41" s="784"/>
      <c r="Y41" s="784"/>
      <c r="Z41" s="784"/>
      <c r="AA41" s="784"/>
      <c r="AB41" s="784"/>
      <c r="AC41" s="784"/>
      <c r="AD41" s="784"/>
      <c r="AE41" s="784"/>
      <c r="AF41" s="784"/>
      <c r="AG41" s="784"/>
      <c r="AH41" s="784"/>
      <c r="AI41" s="784"/>
      <c r="AJ41" s="784"/>
      <c r="AK41" s="784"/>
      <c r="AL41" s="784"/>
      <c r="AM41" s="784"/>
      <c r="AN41" s="784"/>
      <c r="AO41" s="784"/>
      <c r="AP41" s="784"/>
      <c r="AQ41" s="784"/>
      <c r="AR41" s="784"/>
      <c r="AS41" s="784"/>
      <c r="AT41" s="784"/>
      <c r="AU41" s="784"/>
      <c r="AV41" s="784"/>
      <c r="AW41" s="784"/>
      <c r="AX41" s="784"/>
      <c r="AY41" s="784"/>
      <c r="AZ41" s="784"/>
      <c r="BA41" s="784"/>
      <c r="BB41" s="784"/>
      <c r="BC41" s="784"/>
      <c r="BD41" s="784"/>
      <c r="BE41" s="784"/>
      <c r="BF41" s="784"/>
      <c r="BG41" s="784"/>
      <c r="BH41" s="784"/>
      <c r="BI41" s="784"/>
      <c r="BJ41" s="784"/>
      <c r="BK41" s="784"/>
      <c r="BL41" s="784"/>
      <c r="BM41" s="784"/>
      <c r="BN41" s="784"/>
      <c r="BO41" s="784"/>
      <c r="BP41" s="784"/>
      <c r="BQ41" s="784"/>
      <c r="BR41" s="784"/>
      <c r="BS41" s="784"/>
      <c r="BT41" s="784"/>
      <c r="BU41" s="784"/>
      <c r="BV41" s="784"/>
      <c r="BW41" s="784"/>
      <c r="BX41" s="784"/>
      <c r="BY41" s="784"/>
      <c r="BZ41" s="784"/>
      <c r="CA41" s="784"/>
      <c r="CB41" s="784"/>
      <c r="CC41" s="784"/>
      <c r="CD41" s="784"/>
      <c r="CE41" s="784"/>
      <c r="CF41" s="784"/>
      <c r="CG41" s="784"/>
      <c r="CH41" s="784"/>
      <c r="CI41" s="784"/>
      <c r="CJ41" s="784"/>
      <c r="CK41" s="784"/>
      <c r="CL41" s="784"/>
      <c r="CM41" s="784"/>
      <c r="CN41" s="784"/>
      <c r="CO41" s="784"/>
      <c r="CP41" s="784"/>
      <c r="CQ41" s="784"/>
      <c r="CR41" s="784"/>
    </row>
    <row r="42" spans="1:96" s="758" customFormat="1" ht="45">
      <c r="A42" s="1042"/>
      <c r="B42" s="1037"/>
      <c r="C42" s="1036"/>
      <c r="D42" s="1038"/>
      <c r="E42" s="1038"/>
      <c r="F42" s="1053"/>
      <c r="G42" s="715" t="s">
        <v>894</v>
      </c>
      <c r="H42" s="644">
        <v>30000000</v>
      </c>
      <c r="I42" s="645"/>
      <c r="J42" s="645"/>
      <c r="K42" s="775">
        <f t="shared" si="2"/>
        <v>30000000</v>
      </c>
      <c r="L42" s="646">
        <v>41061</v>
      </c>
      <c r="M42" s="646">
        <v>41122</v>
      </c>
      <c r="N42" s="1036"/>
      <c r="O42" s="648" t="s">
        <v>893</v>
      </c>
      <c r="P42" s="784"/>
      <c r="Q42" s="784"/>
      <c r="R42" s="784"/>
      <c r="S42" s="784"/>
      <c r="T42" s="784"/>
      <c r="U42" s="784"/>
      <c r="V42" s="784"/>
      <c r="W42" s="784"/>
      <c r="X42" s="784"/>
      <c r="Y42" s="784"/>
      <c r="Z42" s="784"/>
      <c r="AA42" s="784"/>
      <c r="AB42" s="784"/>
      <c r="AC42" s="784"/>
      <c r="AD42" s="784"/>
      <c r="AE42" s="784"/>
      <c r="AF42" s="784"/>
      <c r="AG42" s="784"/>
      <c r="AH42" s="784"/>
      <c r="AI42" s="784"/>
      <c r="AJ42" s="784"/>
      <c r="AK42" s="784"/>
      <c r="AL42" s="784"/>
      <c r="AM42" s="784"/>
      <c r="AN42" s="784"/>
      <c r="AO42" s="784"/>
      <c r="AP42" s="784"/>
      <c r="AQ42" s="784"/>
      <c r="AR42" s="784"/>
      <c r="AS42" s="784"/>
      <c r="AT42" s="784"/>
      <c r="AU42" s="784"/>
      <c r="AV42" s="784"/>
      <c r="AW42" s="784"/>
      <c r="AX42" s="784"/>
      <c r="AY42" s="784"/>
      <c r="AZ42" s="784"/>
      <c r="BA42" s="784"/>
      <c r="BB42" s="784"/>
      <c r="BC42" s="784"/>
      <c r="BD42" s="784"/>
      <c r="BE42" s="784"/>
      <c r="BF42" s="784"/>
      <c r="BG42" s="784"/>
      <c r="BH42" s="784"/>
      <c r="BI42" s="784"/>
      <c r="BJ42" s="784"/>
      <c r="BK42" s="784"/>
      <c r="BL42" s="784"/>
      <c r="BM42" s="784"/>
      <c r="BN42" s="784"/>
      <c r="BO42" s="784"/>
      <c r="BP42" s="784"/>
      <c r="BQ42" s="784"/>
      <c r="BR42" s="784"/>
      <c r="BS42" s="784"/>
      <c r="BT42" s="784"/>
      <c r="BU42" s="784"/>
      <c r="BV42" s="784"/>
      <c r="BW42" s="784"/>
      <c r="BX42" s="784"/>
      <c r="BY42" s="784"/>
      <c r="BZ42" s="784"/>
      <c r="CA42" s="784"/>
      <c r="CB42" s="784"/>
      <c r="CC42" s="784"/>
      <c r="CD42" s="784"/>
      <c r="CE42" s="784"/>
      <c r="CF42" s="784"/>
      <c r="CG42" s="784"/>
      <c r="CH42" s="784"/>
      <c r="CI42" s="784"/>
      <c r="CJ42" s="784"/>
      <c r="CK42" s="784"/>
      <c r="CL42" s="784"/>
      <c r="CM42" s="784"/>
      <c r="CN42" s="784"/>
      <c r="CO42" s="784"/>
      <c r="CP42" s="784"/>
      <c r="CQ42" s="784"/>
      <c r="CR42" s="784"/>
    </row>
    <row r="43" spans="1:96" s="758" customFormat="1" ht="75">
      <c r="A43" s="1042"/>
      <c r="B43" s="1037"/>
      <c r="C43" s="1036"/>
      <c r="D43" s="1038"/>
      <c r="E43" s="1038"/>
      <c r="F43" s="1053"/>
      <c r="G43" s="715" t="s">
        <v>895</v>
      </c>
      <c r="H43" s="644">
        <v>80000000</v>
      </c>
      <c r="I43" s="645"/>
      <c r="J43" s="645"/>
      <c r="K43" s="775">
        <f t="shared" si="2"/>
        <v>80000000</v>
      </c>
      <c r="L43" s="646">
        <v>41061</v>
      </c>
      <c r="M43" s="646">
        <v>41122</v>
      </c>
      <c r="N43" s="1036"/>
      <c r="O43" s="648" t="s">
        <v>893</v>
      </c>
      <c r="P43" s="787"/>
      <c r="Q43" s="788"/>
      <c r="R43" s="784"/>
      <c r="S43" s="784"/>
      <c r="T43" s="784"/>
      <c r="U43" s="784"/>
      <c r="V43" s="784"/>
      <c r="W43" s="784"/>
      <c r="X43" s="784"/>
      <c r="Y43" s="784"/>
      <c r="Z43" s="784"/>
      <c r="AA43" s="784"/>
      <c r="AB43" s="784"/>
      <c r="AC43" s="784"/>
      <c r="AD43" s="784"/>
      <c r="AE43" s="784"/>
      <c r="AF43" s="784"/>
      <c r="AG43" s="784"/>
      <c r="AH43" s="784"/>
      <c r="AI43" s="784"/>
      <c r="AJ43" s="784"/>
      <c r="AK43" s="784"/>
      <c r="AL43" s="784"/>
      <c r="AM43" s="784"/>
      <c r="AN43" s="784"/>
      <c r="AO43" s="784"/>
      <c r="AP43" s="784"/>
      <c r="AQ43" s="784"/>
      <c r="AR43" s="784"/>
      <c r="AS43" s="784"/>
      <c r="AT43" s="784"/>
      <c r="AU43" s="784"/>
      <c r="AV43" s="784"/>
      <c r="AW43" s="784"/>
      <c r="AX43" s="784"/>
      <c r="AY43" s="784"/>
      <c r="AZ43" s="784"/>
      <c r="BA43" s="784"/>
      <c r="BB43" s="784"/>
      <c r="BC43" s="784"/>
      <c r="BD43" s="784"/>
      <c r="BE43" s="784"/>
      <c r="BF43" s="784"/>
      <c r="BG43" s="784"/>
      <c r="BH43" s="784"/>
      <c r="BI43" s="784"/>
      <c r="BJ43" s="784"/>
      <c r="BK43" s="784"/>
      <c r="BL43" s="784"/>
      <c r="BM43" s="784"/>
      <c r="BN43" s="784"/>
      <c r="BO43" s="784"/>
      <c r="BP43" s="784"/>
      <c r="BQ43" s="784"/>
      <c r="BR43" s="784"/>
      <c r="BS43" s="784"/>
      <c r="BT43" s="784"/>
      <c r="BU43" s="784"/>
      <c r="BV43" s="784"/>
      <c r="BW43" s="784"/>
      <c r="BX43" s="784"/>
      <c r="BY43" s="784"/>
      <c r="BZ43" s="784"/>
      <c r="CA43" s="784"/>
      <c r="CB43" s="784"/>
      <c r="CC43" s="784"/>
      <c r="CD43" s="784"/>
      <c r="CE43" s="784"/>
      <c r="CF43" s="784"/>
      <c r="CG43" s="784"/>
      <c r="CH43" s="784"/>
      <c r="CI43" s="784"/>
      <c r="CJ43" s="784"/>
      <c r="CK43" s="784"/>
      <c r="CL43" s="784"/>
      <c r="CM43" s="784"/>
      <c r="CN43" s="784"/>
      <c r="CO43" s="784"/>
      <c r="CP43" s="784"/>
      <c r="CQ43" s="784"/>
      <c r="CR43" s="784"/>
    </row>
    <row r="44" spans="1:96" s="758" customFormat="1" ht="75">
      <c r="A44" s="1042"/>
      <c r="B44" s="1037"/>
      <c r="C44" s="1036"/>
      <c r="D44" s="1038"/>
      <c r="E44" s="1038"/>
      <c r="F44" s="1053"/>
      <c r="G44" s="715" t="s">
        <v>896</v>
      </c>
      <c r="H44" s="644">
        <v>12000000</v>
      </c>
      <c r="I44" s="645"/>
      <c r="J44" s="645"/>
      <c r="K44" s="775">
        <f t="shared" si="2"/>
        <v>12000000</v>
      </c>
      <c r="L44" s="646">
        <v>41061</v>
      </c>
      <c r="M44" s="646">
        <v>41122</v>
      </c>
      <c r="N44" s="1036"/>
      <c r="O44" s="648" t="s">
        <v>893</v>
      </c>
      <c r="P44" s="787"/>
      <c r="Q44" s="788"/>
      <c r="R44" s="784"/>
      <c r="S44" s="784"/>
      <c r="T44" s="784"/>
      <c r="U44" s="784"/>
      <c r="V44" s="784"/>
      <c r="W44" s="784"/>
      <c r="X44" s="784"/>
      <c r="Y44" s="784"/>
      <c r="Z44" s="784"/>
      <c r="AA44" s="784"/>
      <c r="AB44" s="784"/>
      <c r="AC44" s="784"/>
      <c r="AD44" s="784"/>
      <c r="AE44" s="784"/>
      <c r="AF44" s="784"/>
      <c r="AG44" s="784"/>
      <c r="AH44" s="784"/>
      <c r="AI44" s="784"/>
      <c r="AJ44" s="784"/>
      <c r="AK44" s="784"/>
      <c r="AL44" s="784"/>
      <c r="AM44" s="784"/>
      <c r="AN44" s="784"/>
      <c r="AO44" s="784"/>
      <c r="AP44" s="784"/>
      <c r="AQ44" s="784"/>
      <c r="AR44" s="784"/>
      <c r="AS44" s="784"/>
      <c r="AT44" s="784"/>
      <c r="AU44" s="784"/>
      <c r="AV44" s="784"/>
      <c r="AW44" s="784"/>
      <c r="AX44" s="784"/>
      <c r="AY44" s="784"/>
      <c r="AZ44" s="784"/>
      <c r="BA44" s="784"/>
      <c r="BB44" s="784"/>
      <c r="BC44" s="784"/>
      <c r="BD44" s="784"/>
      <c r="BE44" s="784"/>
      <c r="BF44" s="784"/>
      <c r="BG44" s="784"/>
      <c r="BH44" s="784"/>
      <c r="BI44" s="784"/>
      <c r="BJ44" s="784"/>
      <c r="BK44" s="784"/>
      <c r="BL44" s="784"/>
      <c r="BM44" s="784"/>
      <c r="BN44" s="784"/>
      <c r="BO44" s="784"/>
      <c r="BP44" s="784"/>
      <c r="BQ44" s="784"/>
      <c r="BR44" s="784"/>
      <c r="BS44" s="784"/>
      <c r="BT44" s="784"/>
      <c r="BU44" s="784"/>
      <c r="BV44" s="784"/>
      <c r="BW44" s="784"/>
      <c r="BX44" s="784"/>
      <c r="BY44" s="784"/>
      <c r="BZ44" s="784"/>
      <c r="CA44" s="784"/>
      <c r="CB44" s="784"/>
      <c r="CC44" s="784"/>
      <c r="CD44" s="784"/>
      <c r="CE44" s="784"/>
      <c r="CF44" s="784"/>
      <c r="CG44" s="784"/>
      <c r="CH44" s="784"/>
      <c r="CI44" s="784"/>
      <c r="CJ44" s="784"/>
      <c r="CK44" s="784"/>
      <c r="CL44" s="784"/>
      <c r="CM44" s="784"/>
      <c r="CN44" s="784"/>
      <c r="CO44" s="784"/>
      <c r="CP44" s="784"/>
      <c r="CQ44" s="784"/>
      <c r="CR44" s="784"/>
    </row>
    <row r="45" spans="1:96" s="758" customFormat="1" ht="45">
      <c r="A45" s="1042"/>
      <c r="B45" s="1037"/>
      <c r="C45" s="1036"/>
      <c r="D45" s="1038"/>
      <c r="E45" s="1038"/>
      <c r="F45" s="1053"/>
      <c r="G45" s="715" t="s">
        <v>897</v>
      </c>
      <c r="H45" s="644">
        <v>40000000</v>
      </c>
      <c r="I45" s="645"/>
      <c r="J45" s="645"/>
      <c r="K45" s="775">
        <f t="shared" si="2"/>
        <v>40000000</v>
      </c>
      <c r="L45" s="646">
        <v>41061</v>
      </c>
      <c r="M45" s="646">
        <v>41122</v>
      </c>
      <c r="N45" s="1036"/>
      <c r="O45" s="648" t="s">
        <v>893</v>
      </c>
      <c r="P45" s="787"/>
      <c r="Q45" s="788"/>
      <c r="R45" s="784"/>
      <c r="S45" s="784"/>
      <c r="T45" s="784"/>
      <c r="U45" s="784"/>
      <c r="V45" s="784"/>
      <c r="W45" s="784"/>
      <c r="X45" s="784"/>
      <c r="Y45" s="784"/>
      <c r="Z45" s="784"/>
      <c r="AA45" s="784"/>
      <c r="AB45" s="784"/>
      <c r="AC45" s="784"/>
      <c r="AD45" s="784"/>
      <c r="AE45" s="784"/>
      <c r="AF45" s="784"/>
      <c r="AG45" s="784"/>
      <c r="AH45" s="784"/>
      <c r="AI45" s="784"/>
      <c r="AJ45" s="784"/>
      <c r="AK45" s="784"/>
      <c r="AL45" s="784"/>
      <c r="AM45" s="784"/>
      <c r="AN45" s="784"/>
      <c r="AO45" s="784"/>
      <c r="AP45" s="784"/>
      <c r="AQ45" s="784"/>
      <c r="AR45" s="784"/>
      <c r="AS45" s="784"/>
      <c r="AT45" s="784"/>
      <c r="AU45" s="784"/>
      <c r="AV45" s="784"/>
      <c r="AW45" s="784"/>
      <c r="AX45" s="784"/>
      <c r="AY45" s="784"/>
      <c r="AZ45" s="784"/>
      <c r="BA45" s="784"/>
      <c r="BB45" s="784"/>
      <c r="BC45" s="784"/>
      <c r="BD45" s="784"/>
      <c r="BE45" s="784"/>
      <c r="BF45" s="784"/>
      <c r="BG45" s="784"/>
      <c r="BH45" s="784"/>
      <c r="BI45" s="784"/>
      <c r="BJ45" s="784"/>
      <c r="BK45" s="784"/>
      <c r="BL45" s="784"/>
      <c r="BM45" s="784"/>
      <c r="BN45" s="784"/>
      <c r="BO45" s="784"/>
      <c r="BP45" s="784"/>
      <c r="BQ45" s="784"/>
      <c r="BR45" s="784"/>
      <c r="BS45" s="784"/>
      <c r="BT45" s="784"/>
      <c r="BU45" s="784"/>
      <c r="BV45" s="784"/>
      <c r="BW45" s="784"/>
      <c r="BX45" s="784"/>
      <c r="BY45" s="784"/>
      <c r="BZ45" s="784"/>
      <c r="CA45" s="784"/>
      <c r="CB45" s="784"/>
      <c r="CC45" s="784"/>
      <c r="CD45" s="784"/>
      <c r="CE45" s="784"/>
      <c r="CF45" s="784"/>
      <c r="CG45" s="784"/>
      <c r="CH45" s="784"/>
      <c r="CI45" s="784"/>
      <c r="CJ45" s="784"/>
      <c r="CK45" s="784"/>
      <c r="CL45" s="784"/>
      <c r="CM45" s="784"/>
      <c r="CN45" s="784"/>
      <c r="CO45" s="784"/>
      <c r="CP45" s="784"/>
      <c r="CQ45" s="784"/>
      <c r="CR45" s="784"/>
    </row>
    <row r="46" spans="1:96" s="758" customFormat="1" ht="45">
      <c r="A46" s="1042"/>
      <c r="B46" s="1037"/>
      <c r="C46" s="1036"/>
      <c r="D46" s="1038"/>
      <c r="E46" s="1038"/>
      <c r="F46" s="1053"/>
      <c r="G46" s="715" t="s">
        <v>898</v>
      </c>
      <c r="H46" s="644">
        <v>20500000</v>
      </c>
      <c r="I46" s="645"/>
      <c r="J46" s="645"/>
      <c r="K46" s="775">
        <f t="shared" si="2"/>
        <v>20500000</v>
      </c>
      <c r="L46" s="646">
        <v>41061</v>
      </c>
      <c r="M46" s="646">
        <v>41122</v>
      </c>
      <c r="N46" s="1036"/>
      <c r="O46" s="648" t="s">
        <v>893</v>
      </c>
      <c r="P46" s="787"/>
      <c r="Q46" s="788"/>
      <c r="R46" s="784"/>
      <c r="S46" s="784"/>
      <c r="T46" s="784"/>
      <c r="U46" s="784"/>
      <c r="V46" s="784"/>
      <c r="W46" s="784"/>
      <c r="X46" s="784"/>
      <c r="Y46" s="784"/>
      <c r="Z46" s="784"/>
      <c r="AA46" s="784"/>
      <c r="AB46" s="784"/>
      <c r="AC46" s="784"/>
      <c r="AD46" s="784"/>
      <c r="AE46" s="784"/>
      <c r="AF46" s="784"/>
      <c r="AG46" s="784"/>
      <c r="AH46" s="784"/>
      <c r="AI46" s="784"/>
      <c r="AJ46" s="784"/>
      <c r="AK46" s="784"/>
      <c r="AL46" s="784"/>
      <c r="AM46" s="784"/>
      <c r="AN46" s="784"/>
      <c r="AO46" s="784"/>
      <c r="AP46" s="784"/>
      <c r="AQ46" s="784"/>
      <c r="AR46" s="784"/>
      <c r="AS46" s="784"/>
      <c r="AT46" s="784"/>
      <c r="AU46" s="784"/>
      <c r="AV46" s="784"/>
      <c r="AW46" s="784"/>
      <c r="AX46" s="784"/>
      <c r="AY46" s="784"/>
      <c r="AZ46" s="784"/>
      <c r="BA46" s="784"/>
      <c r="BB46" s="784"/>
      <c r="BC46" s="784"/>
      <c r="BD46" s="784"/>
      <c r="BE46" s="784"/>
      <c r="BF46" s="784"/>
      <c r="BG46" s="784"/>
      <c r="BH46" s="784"/>
      <c r="BI46" s="784"/>
      <c r="BJ46" s="784"/>
      <c r="BK46" s="784"/>
      <c r="BL46" s="784"/>
      <c r="BM46" s="784"/>
      <c r="BN46" s="784"/>
      <c r="BO46" s="784"/>
      <c r="BP46" s="784"/>
      <c r="BQ46" s="784"/>
      <c r="BR46" s="784"/>
      <c r="BS46" s="784"/>
      <c r="BT46" s="784"/>
      <c r="BU46" s="784"/>
      <c r="BV46" s="784"/>
      <c r="BW46" s="784"/>
      <c r="BX46" s="784"/>
      <c r="BY46" s="784"/>
      <c r="BZ46" s="784"/>
      <c r="CA46" s="784"/>
      <c r="CB46" s="784"/>
      <c r="CC46" s="784"/>
      <c r="CD46" s="784"/>
      <c r="CE46" s="784"/>
      <c r="CF46" s="784"/>
      <c r="CG46" s="784"/>
      <c r="CH46" s="784"/>
      <c r="CI46" s="784"/>
      <c r="CJ46" s="784"/>
      <c r="CK46" s="784"/>
      <c r="CL46" s="784"/>
      <c r="CM46" s="784"/>
      <c r="CN46" s="784"/>
      <c r="CO46" s="784"/>
      <c r="CP46" s="784"/>
      <c r="CQ46" s="784"/>
      <c r="CR46" s="784"/>
    </row>
    <row r="47" spans="1:96" s="758" customFormat="1" ht="60">
      <c r="A47" s="1042"/>
      <c r="B47" s="1037"/>
      <c r="C47" s="1036"/>
      <c r="D47" s="1038"/>
      <c r="E47" s="1038"/>
      <c r="F47" s="1053"/>
      <c r="G47" s="715" t="s">
        <v>899</v>
      </c>
      <c r="H47" s="644">
        <v>3000000</v>
      </c>
      <c r="I47" s="645"/>
      <c r="J47" s="645"/>
      <c r="K47" s="775">
        <f t="shared" si="2"/>
        <v>3000000</v>
      </c>
      <c r="L47" s="646">
        <v>41061</v>
      </c>
      <c r="M47" s="646">
        <v>41122</v>
      </c>
      <c r="N47" s="1036"/>
      <c r="O47" s="648" t="s">
        <v>893</v>
      </c>
      <c r="P47" s="787"/>
      <c r="Q47" s="788"/>
      <c r="R47" s="784"/>
      <c r="S47" s="784"/>
      <c r="T47" s="784"/>
      <c r="U47" s="784"/>
      <c r="V47" s="784"/>
      <c r="W47" s="784"/>
      <c r="X47" s="784"/>
      <c r="Y47" s="784"/>
      <c r="Z47" s="784"/>
      <c r="AA47" s="784"/>
      <c r="AB47" s="784"/>
      <c r="AC47" s="784"/>
      <c r="AD47" s="784"/>
      <c r="AE47" s="784"/>
      <c r="AF47" s="784"/>
      <c r="AG47" s="784"/>
      <c r="AH47" s="784"/>
      <c r="AI47" s="784"/>
      <c r="AJ47" s="784"/>
      <c r="AK47" s="784"/>
      <c r="AL47" s="784"/>
      <c r="AM47" s="784"/>
      <c r="AN47" s="784"/>
      <c r="AO47" s="784"/>
      <c r="AP47" s="784"/>
      <c r="AQ47" s="784"/>
      <c r="AR47" s="784"/>
      <c r="AS47" s="784"/>
      <c r="AT47" s="784"/>
      <c r="AU47" s="784"/>
      <c r="AV47" s="784"/>
      <c r="AW47" s="784"/>
      <c r="AX47" s="784"/>
      <c r="AY47" s="784"/>
      <c r="AZ47" s="784"/>
      <c r="BA47" s="784"/>
      <c r="BB47" s="784"/>
      <c r="BC47" s="784"/>
      <c r="BD47" s="784"/>
      <c r="BE47" s="784"/>
      <c r="BF47" s="784"/>
      <c r="BG47" s="784"/>
      <c r="BH47" s="784"/>
      <c r="BI47" s="784"/>
      <c r="BJ47" s="784"/>
      <c r="BK47" s="784"/>
      <c r="BL47" s="784"/>
      <c r="BM47" s="784"/>
      <c r="BN47" s="784"/>
      <c r="BO47" s="784"/>
      <c r="BP47" s="784"/>
      <c r="BQ47" s="784"/>
      <c r="BR47" s="784"/>
      <c r="BS47" s="784"/>
      <c r="BT47" s="784"/>
      <c r="BU47" s="784"/>
      <c r="BV47" s="784"/>
      <c r="BW47" s="784"/>
      <c r="BX47" s="784"/>
      <c r="BY47" s="784"/>
      <c r="BZ47" s="784"/>
      <c r="CA47" s="784"/>
      <c r="CB47" s="784"/>
      <c r="CC47" s="784"/>
      <c r="CD47" s="784"/>
      <c r="CE47" s="784"/>
      <c r="CF47" s="784"/>
      <c r="CG47" s="784"/>
      <c r="CH47" s="784"/>
      <c r="CI47" s="784"/>
      <c r="CJ47" s="784"/>
      <c r="CK47" s="784"/>
      <c r="CL47" s="784"/>
      <c r="CM47" s="784"/>
      <c r="CN47" s="784"/>
      <c r="CO47" s="784"/>
      <c r="CP47" s="784"/>
      <c r="CQ47" s="784"/>
      <c r="CR47" s="784"/>
    </row>
    <row r="48" spans="1:96" s="758" customFormat="1" ht="105">
      <c r="A48" s="1042"/>
      <c r="B48" s="1037"/>
      <c r="C48" s="1036"/>
      <c r="D48" s="1038"/>
      <c r="E48" s="1038"/>
      <c r="F48" s="1053"/>
      <c r="G48" s="715" t="s">
        <v>900</v>
      </c>
      <c r="H48" s="644">
        <v>3000000</v>
      </c>
      <c r="I48" s="645"/>
      <c r="J48" s="645"/>
      <c r="K48" s="775">
        <f t="shared" si="2"/>
        <v>3000000</v>
      </c>
      <c r="L48" s="646">
        <v>41061</v>
      </c>
      <c r="M48" s="646">
        <v>41122</v>
      </c>
      <c r="N48" s="1036"/>
      <c r="O48" s="648" t="s">
        <v>893</v>
      </c>
      <c r="P48" s="787"/>
      <c r="Q48" s="788"/>
      <c r="R48" s="784"/>
      <c r="S48" s="784"/>
      <c r="T48" s="784"/>
      <c r="U48" s="784"/>
      <c r="V48" s="784"/>
      <c r="W48" s="784"/>
      <c r="X48" s="784"/>
      <c r="Y48" s="784"/>
      <c r="Z48" s="784"/>
      <c r="AA48" s="784"/>
      <c r="AB48" s="784"/>
      <c r="AC48" s="784"/>
      <c r="AD48" s="784"/>
      <c r="AE48" s="784"/>
      <c r="AF48" s="784"/>
      <c r="AG48" s="784"/>
      <c r="AH48" s="784"/>
      <c r="AI48" s="784"/>
      <c r="AJ48" s="784"/>
      <c r="AK48" s="784"/>
      <c r="AL48" s="784"/>
      <c r="AM48" s="784"/>
      <c r="AN48" s="784"/>
      <c r="AO48" s="784"/>
      <c r="AP48" s="784"/>
      <c r="AQ48" s="784"/>
      <c r="AR48" s="784"/>
      <c r="AS48" s="784"/>
      <c r="AT48" s="784"/>
      <c r="AU48" s="784"/>
      <c r="AV48" s="784"/>
      <c r="AW48" s="784"/>
      <c r="AX48" s="784"/>
      <c r="AY48" s="784"/>
      <c r="AZ48" s="784"/>
      <c r="BA48" s="784"/>
      <c r="BB48" s="784"/>
      <c r="BC48" s="784"/>
      <c r="BD48" s="784"/>
      <c r="BE48" s="784"/>
      <c r="BF48" s="784"/>
      <c r="BG48" s="784"/>
      <c r="BH48" s="784"/>
      <c r="BI48" s="784"/>
      <c r="BJ48" s="784"/>
      <c r="BK48" s="784"/>
      <c r="BL48" s="784"/>
      <c r="BM48" s="784"/>
      <c r="BN48" s="784"/>
      <c r="BO48" s="784"/>
      <c r="BP48" s="784"/>
      <c r="BQ48" s="784"/>
      <c r="BR48" s="784"/>
      <c r="BS48" s="784"/>
      <c r="BT48" s="784"/>
      <c r="BU48" s="784"/>
      <c r="BV48" s="784"/>
      <c r="BW48" s="784"/>
      <c r="BX48" s="784"/>
      <c r="BY48" s="784"/>
      <c r="BZ48" s="784"/>
      <c r="CA48" s="784"/>
      <c r="CB48" s="784"/>
      <c r="CC48" s="784"/>
      <c r="CD48" s="784"/>
      <c r="CE48" s="784"/>
      <c r="CF48" s="784"/>
      <c r="CG48" s="784"/>
      <c r="CH48" s="784"/>
      <c r="CI48" s="784"/>
      <c r="CJ48" s="784"/>
      <c r="CK48" s="784"/>
      <c r="CL48" s="784"/>
      <c r="CM48" s="784"/>
      <c r="CN48" s="784"/>
      <c r="CO48" s="784"/>
      <c r="CP48" s="784"/>
      <c r="CQ48" s="784"/>
      <c r="CR48" s="784"/>
    </row>
    <row r="49" spans="1:96" s="758" customFormat="1" ht="45">
      <c r="A49" s="1042"/>
      <c r="B49" s="1037"/>
      <c r="C49" s="1036"/>
      <c r="D49" s="1038"/>
      <c r="E49" s="1038"/>
      <c r="F49" s="1053"/>
      <c r="G49" s="715" t="s">
        <v>901</v>
      </c>
      <c r="H49" s="644">
        <v>3000000</v>
      </c>
      <c r="I49" s="645"/>
      <c r="J49" s="645"/>
      <c r="K49" s="775">
        <f t="shared" si="2"/>
        <v>3000000</v>
      </c>
      <c r="L49" s="646">
        <v>41061</v>
      </c>
      <c r="M49" s="646">
        <v>41122</v>
      </c>
      <c r="N49" s="1036"/>
      <c r="O49" s="648" t="s">
        <v>893</v>
      </c>
      <c r="P49" s="787"/>
      <c r="Q49" s="788"/>
      <c r="R49" s="784"/>
      <c r="S49" s="784"/>
      <c r="T49" s="784"/>
      <c r="U49" s="784"/>
      <c r="V49" s="784"/>
      <c r="W49" s="784"/>
      <c r="X49" s="784"/>
      <c r="Y49" s="784"/>
      <c r="Z49" s="784"/>
      <c r="AA49" s="784"/>
      <c r="AB49" s="784"/>
      <c r="AC49" s="784"/>
      <c r="AD49" s="784"/>
      <c r="AE49" s="784"/>
      <c r="AF49" s="784"/>
      <c r="AG49" s="784"/>
      <c r="AH49" s="784"/>
      <c r="AI49" s="784"/>
      <c r="AJ49" s="784"/>
      <c r="AK49" s="784"/>
      <c r="AL49" s="784"/>
      <c r="AM49" s="784"/>
      <c r="AN49" s="784"/>
      <c r="AO49" s="784"/>
      <c r="AP49" s="784"/>
      <c r="AQ49" s="784"/>
      <c r="AR49" s="784"/>
      <c r="AS49" s="784"/>
      <c r="AT49" s="784"/>
      <c r="AU49" s="784"/>
      <c r="AV49" s="784"/>
      <c r="AW49" s="784"/>
      <c r="AX49" s="784"/>
      <c r="AY49" s="784"/>
      <c r="AZ49" s="784"/>
      <c r="BA49" s="784"/>
      <c r="BB49" s="784"/>
      <c r="BC49" s="784"/>
      <c r="BD49" s="784"/>
      <c r="BE49" s="784"/>
      <c r="BF49" s="784"/>
      <c r="BG49" s="784"/>
      <c r="BH49" s="784"/>
      <c r="BI49" s="784"/>
      <c r="BJ49" s="784"/>
      <c r="BK49" s="784"/>
      <c r="BL49" s="784"/>
      <c r="BM49" s="784"/>
      <c r="BN49" s="784"/>
      <c r="BO49" s="784"/>
      <c r="BP49" s="784"/>
      <c r="BQ49" s="784"/>
      <c r="BR49" s="784"/>
      <c r="BS49" s="784"/>
      <c r="BT49" s="784"/>
      <c r="BU49" s="784"/>
      <c r="BV49" s="784"/>
      <c r="BW49" s="784"/>
      <c r="BX49" s="784"/>
      <c r="BY49" s="784"/>
      <c r="BZ49" s="784"/>
      <c r="CA49" s="784"/>
      <c r="CB49" s="784"/>
      <c r="CC49" s="784"/>
      <c r="CD49" s="784"/>
      <c r="CE49" s="784"/>
      <c r="CF49" s="784"/>
      <c r="CG49" s="784"/>
      <c r="CH49" s="784"/>
      <c r="CI49" s="784"/>
      <c r="CJ49" s="784"/>
      <c r="CK49" s="784"/>
      <c r="CL49" s="784"/>
      <c r="CM49" s="784"/>
      <c r="CN49" s="784"/>
      <c r="CO49" s="784"/>
      <c r="CP49" s="784"/>
      <c r="CQ49" s="784"/>
      <c r="CR49" s="784"/>
    </row>
    <row r="50" spans="1:96" s="758" customFormat="1" ht="75">
      <c r="A50" s="1042"/>
      <c r="B50" s="1037"/>
      <c r="C50" s="1036"/>
      <c r="D50" s="1038"/>
      <c r="E50" s="1038"/>
      <c r="F50" s="1053"/>
      <c r="G50" s="715" t="s">
        <v>902</v>
      </c>
      <c r="H50" s="644">
        <v>100000000</v>
      </c>
      <c r="I50" s="645"/>
      <c r="J50" s="645"/>
      <c r="K50" s="775">
        <f t="shared" si="2"/>
        <v>100000000</v>
      </c>
      <c r="L50" s="646">
        <v>41061</v>
      </c>
      <c r="M50" s="646">
        <v>41122</v>
      </c>
      <c r="N50" s="1036"/>
      <c r="O50" s="648" t="s">
        <v>893</v>
      </c>
      <c r="P50" s="787"/>
      <c r="Q50" s="788"/>
      <c r="R50" s="784"/>
      <c r="S50" s="784"/>
      <c r="T50" s="784"/>
      <c r="U50" s="784"/>
      <c r="V50" s="784"/>
      <c r="W50" s="784"/>
      <c r="X50" s="784"/>
      <c r="Y50" s="784"/>
      <c r="Z50" s="784"/>
      <c r="AA50" s="784"/>
      <c r="AB50" s="784"/>
      <c r="AC50" s="784"/>
      <c r="AD50" s="784"/>
      <c r="AE50" s="784"/>
      <c r="AF50" s="784"/>
      <c r="AG50" s="784"/>
      <c r="AH50" s="784"/>
      <c r="AI50" s="784"/>
      <c r="AJ50" s="784"/>
      <c r="AK50" s="784"/>
      <c r="AL50" s="784"/>
      <c r="AM50" s="784"/>
      <c r="AN50" s="784"/>
      <c r="AO50" s="784"/>
      <c r="AP50" s="784"/>
      <c r="AQ50" s="784"/>
      <c r="AR50" s="784"/>
      <c r="AS50" s="784"/>
      <c r="AT50" s="784"/>
      <c r="AU50" s="784"/>
      <c r="AV50" s="784"/>
      <c r="AW50" s="784"/>
      <c r="AX50" s="784"/>
      <c r="AY50" s="784"/>
      <c r="AZ50" s="784"/>
      <c r="BA50" s="784"/>
      <c r="BB50" s="784"/>
      <c r="BC50" s="784"/>
      <c r="BD50" s="784"/>
      <c r="BE50" s="784"/>
      <c r="BF50" s="784"/>
      <c r="BG50" s="784"/>
      <c r="BH50" s="784"/>
      <c r="BI50" s="784"/>
      <c r="BJ50" s="784"/>
      <c r="BK50" s="784"/>
      <c r="BL50" s="784"/>
      <c r="BM50" s="784"/>
      <c r="BN50" s="784"/>
      <c r="BO50" s="784"/>
      <c r="BP50" s="784"/>
      <c r="BQ50" s="784"/>
      <c r="BR50" s="784"/>
      <c r="BS50" s="784"/>
      <c r="BT50" s="784"/>
      <c r="BU50" s="784"/>
      <c r="BV50" s="784"/>
      <c r="BW50" s="784"/>
      <c r="BX50" s="784"/>
      <c r="BY50" s="784"/>
      <c r="BZ50" s="784"/>
      <c r="CA50" s="784"/>
      <c r="CB50" s="784"/>
      <c r="CC50" s="784"/>
      <c r="CD50" s="784"/>
      <c r="CE50" s="784"/>
      <c r="CF50" s="784"/>
      <c r="CG50" s="784"/>
      <c r="CH50" s="784"/>
      <c r="CI50" s="784"/>
      <c r="CJ50" s="784"/>
      <c r="CK50" s="784"/>
      <c r="CL50" s="784"/>
      <c r="CM50" s="784"/>
      <c r="CN50" s="784"/>
      <c r="CO50" s="784"/>
      <c r="CP50" s="784"/>
      <c r="CQ50" s="784"/>
      <c r="CR50" s="784"/>
    </row>
    <row r="51" spans="1:96" s="758" customFormat="1" ht="60">
      <c r="A51" s="1042"/>
      <c r="B51" s="1037"/>
      <c r="C51" s="1036"/>
      <c r="D51" s="1038"/>
      <c r="E51" s="1038"/>
      <c r="F51" s="1053"/>
      <c r="G51" s="715" t="s">
        <v>903</v>
      </c>
      <c r="H51" s="644">
        <v>15000000</v>
      </c>
      <c r="I51" s="645"/>
      <c r="J51" s="645"/>
      <c r="K51" s="775">
        <f t="shared" si="2"/>
        <v>15000000</v>
      </c>
      <c r="L51" s="646">
        <v>41061</v>
      </c>
      <c r="M51" s="646">
        <v>41122</v>
      </c>
      <c r="N51" s="1036"/>
      <c r="O51" s="648" t="s">
        <v>893</v>
      </c>
      <c r="P51" s="787"/>
      <c r="Q51" s="788"/>
      <c r="R51" s="784"/>
      <c r="S51" s="784"/>
      <c r="T51" s="784"/>
      <c r="U51" s="784"/>
      <c r="V51" s="784"/>
      <c r="W51" s="784"/>
      <c r="X51" s="784"/>
      <c r="Y51" s="784"/>
      <c r="Z51" s="784"/>
      <c r="AA51" s="784"/>
      <c r="AB51" s="784"/>
      <c r="AC51" s="784"/>
      <c r="AD51" s="784"/>
      <c r="AE51" s="784"/>
      <c r="AF51" s="784"/>
      <c r="AG51" s="784"/>
      <c r="AH51" s="784"/>
      <c r="AI51" s="784"/>
      <c r="AJ51" s="784"/>
      <c r="AK51" s="784"/>
      <c r="AL51" s="784"/>
      <c r="AM51" s="784"/>
      <c r="AN51" s="784"/>
      <c r="AO51" s="784"/>
      <c r="AP51" s="784"/>
      <c r="AQ51" s="784"/>
      <c r="AR51" s="784"/>
      <c r="AS51" s="784"/>
      <c r="AT51" s="784"/>
      <c r="AU51" s="784"/>
      <c r="AV51" s="784"/>
      <c r="AW51" s="784"/>
      <c r="AX51" s="784"/>
      <c r="AY51" s="784"/>
      <c r="AZ51" s="784"/>
      <c r="BA51" s="784"/>
      <c r="BB51" s="784"/>
      <c r="BC51" s="784"/>
      <c r="BD51" s="784"/>
      <c r="BE51" s="784"/>
      <c r="BF51" s="784"/>
      <c r="BG51" s="784"/>
      <c r="BH51" s="784"/>
      <c r="BI51" s="784"/>
      <c r="BJ51" s="784"/>
      <c r="BK51" s="784"/>
      <c r="BL51" s="784"/>
      <c r="BM51" s="784"/>
      <c r="BN51" s="784"/>
      <c r="BO51" s="784"/>
      <c r="BP51" s="784"/>
      <c r="BQ51" s="784"/>
      <c r="BR51" s="784"/>
      <c r="BS51" s="784"/>
      <c r="BT51" s="784"/>
      <c r="BU51" s="784"/>
      <c r="BV51" s="784"/>
      <c r="BW51" s="784"/>
      <c r="BX51" s="784"/>
      <c r="BY51" s="784"/>
      <c r="BZ51" s="784"/>
      <c r="CA51" s="784"/>
      <c r="CB51" s="784"/>
      <c r="CC51" s="784"/>
      <c r="CD51" s="784"/>
      <c r="CE51" s="784"/>
      <c r="CF51" s="784"/>
      <c r="CG51" s="784"/>
      <c r="CH51" s="784"/>
      <c r="CI51" s="784"/>
      <c r="CJ51" s="784"/>
      <c r="CK51" s="784"/>
      <c r="CL51" s="784"/>
      <c r="CM51" s="784"/>
      <c r="CN51" s="784"/>
      <c r="CO51" s="784"/>
      <c r="CP51" s="784"/>
      <c r="CQ51" s="784"/>
      <c r="CR51" s="784"/>
    </row>
    <row r="52" spans="1:96" s="758" customFormat="1" ht="60">
      <c r="A52" s="1042"/>
      <c r="B52" s="1037"/>
      <c r="C52" s="1036"/>
      <c r="D52" s="1038"/>
      <c r="E52" s="1038"/>
      <c r="F52" s="1053"/>
      <c r="G52" s="715" t="s">
        <v>904</v>
      </c>
      <c r="H52" s="644">
        <v>20000000</v>
      </c>
      <c r="I52" s="645"/>
      <c r="J52" s="645"/>
      <c r="K52" s="775">
        <f t="shared" si="2"/>
        <v>20000000</v>
      </c>
      <c r="L52" s="646">
        <v>41061</v>
      </c>
      <c r="M52" s="646">
        <v>41122</v>
      </c>
      <c r="N52" s="1036"/>
      <c r="O52" s="648" t="s">
        <v>893</v>
      </c>
      <c r="P52" s="787"/>
      <c r="Q52" s="788"/>
      <c r="R52" s="784"/>
      <c r="S52" s="784"/>
      <c r="T52" s="784"/>
      <c r="U52" s="784"/>
      <c r="V52" s="784"/>
      <c r="W52" s="784"/>
      <c r="X52" s="784"/>
      <c r="Y52" s="784"/>
      <c r="Z52" s="784"/>
      <c r="AA52" s="784"/>
      <c r="AB52" s="784"/>
      <c r="AC52" s="784"/>
      <c r="AD52" s="784"/>
      <c r="AE52" s="784"/>
      <c r="AF52" s="784"/>
      <c r="AG52" s="784"/>
      <c r="AH52" s="784"/>
      <c r="AI52" s="784"/>
      <c r="AJ52" s="784"/>
      <c r="AK52" s="784"/>
      <c r="AL52" s="784"/>
      <c r="AM52" s="784"/>
      <c r="AN52" s="784"/>
      <c r="AO52" s="784"/>
      <c r="AP52" s="784"/>
      <c r="AQ52" s="784"/>
      <c r="AR52" s="784"/>
      <c r="AS52" s="784"/>
      <c r="AT52" s="784"/>
      <c r="AU52" s="784"/>
      <c r="AV52" s="784"/>
      <c r="AW52" s="784"/>
      <c r="AX52" s="784"/>
      <c r="AY52" s="784"/>
      <c r="AZ52" s="784"/>
      <c r="BA52" s="784"/>
      <c r="BB52" s="784"/>
      <c r="BC52" s="784"/>
      <c r="BD52" s="784"/>
      <c r="BE52" s="784"/>
      <c r="BF52" s="784"/>
      <c r="BG52" s="784"/>
      <c r="BH52" s="784"/>
      <c r="BI52" s="784"/>
      <c r="BJ52" s="784"/>
      <c r="BK52" s="784"/>
      <c r="BL52" s="784"/>
      <c r="BM52" s="784"/>
      <c r="BN52" s="784"/>
      <c r="BO52" s="784"/>
      <c r="BP52" s="784"/>
      <c r="BQ52" s="784"/>
      <c r="BR52" s="784"/>
      <c r="BS52" s="784"/>
      <c r="BT52" s="784"/>
      <c r="BU52" s="784"/>
      <c r="BV52" s="784"/>
      <c r="BW52" s="784"/>
      <c r="BX52" s="784"/>
      <c r="BY52" s="784"/>
      <c r="BZ52" s="784"/>
      <c r="CA52" s="784"/>
      <c r="CB52" s="784"/>
      <c r="CC52" s="784"/>
      <c r="CD52" s="784"/>
      <c r="CE52" s="784"/>
      <c r="CF52" s="784"/>
      <c r="CG52" s="784"/>
      <c r="CH52" s="784"/>
      <c r="CI52" s="784"/>
      <c r="CJ52" s="784"/>
      <c r="CK52" s="784"/>
      <c r="CL52" s="784"/>
      <c r="CM52" s="784"/>
      <c r="CN52" s="784"/>
      <c r="CO52" s="784"/>
      <c r="CP52" s="784"/>
      <c r="CQ52" s="784"/>
      <c r="CR52" s="784"/>
    </row>
    <row r="53" spans="1:96" s="758" customFormat="1" ht="60">
      <c r="A53" s="1042"/>
      <c r="B53" s="1036" t="s">
        <v>905</v>
      </c>
      <c r="C53" s="1036" t="s">
        <v>906</v>
      </c>
      <c r="D53" s="1052">
        <v>3500</v>
      </c>
      <c r="E53" s="1052">
        <v>5000</v>
      </c>
      <c r="F53" s="1053"/>
      <c r="G53" s="715" t="s">
        <v>907</v>
      </c>
      <c r="H53" s="644">
        <v>330000000</v>
      </c>
      <c r="I53" s="645"/>
      <c r="J53" s="645"/>
      <c r="K53" s="775">
        <f t="shared" si="2"/>
        <v>330000000</v>
      </c>
      <c r="L53" s="646">
        <v>41061</v>
      </c>
      <c r="M53" s="646">
        <v>41153</v>
      </c>
      <c r="N53" s="1036"/>
      <c r="O53" s="648" t="s">
        <v>893</v>
      </c>
      <c r="P53" s="787"/>
      <c r="Q53" s="788"/>
      <c r="R53" s="784"/>
      <c r="S53" s="784"/>
      <c r="T53" s="784"/>
      <c r="U53" s="784"/>
      <c r="V53" s="784"/>
      <c r="W53" s="784"/>
      <c r="X53" s="784"/>
      <c r="Y53" s="784"/>
      <c r="Z53" s="784"/>
      <c r="AA53" s="784"/>
      <c r="AB53" s="784"/>
      <c r="AC53" s="784"/>
      <c r="AD53" s="784"/>
      <c r="AE53" s="784"/>
      <c r="AF53" s="784"/>
      <c r="AG53" s="784"/>
      <c r="AH53" s="784"/>
      <c r="AI53" s="784"/>
      <c r="AJ53" s="784"/>
      <c r="AK53" s="784"/>
      <c r="AL53" s="784"/>
      <c r="AM53" s="784"/>
      <c r="AN53" s="784"/>
      <c r="AO53" s="784"/>
      <c r="AP53" s="784"/>
      <c r="AQ53" s="784"/>
      <c r="AR53" s="784"/>
      <c r="AS53" s="784"/>
      <c r="AT53" s="784"/>
      <c r="AU53" s="784"/>
      <c r="AV53" s="784"/>
      <c r="AW53" s="784"/>
      <c r="AX53" s="784"/>
      <c r="AY53" s="784"/>
      <c r="AZ53" s="784"/>
      <c r="BA53" s="784"/>
      <c r="BB53" s="784"/>
      <c r="BC53" s="784"/>
      <c r="BD53" s="784"/>
      <c r="BE53" s="784"/>
      <c r="BF53" s="784"/>
      <c r="BG53" s="784"/>
      <c r="BH53" s="784"/>
      <c r="BI53" s="784"/>
      <c r="BJ53" s="784"/>
      <c r="BK53" s="784"/>
      <c r="BL53" s="784"/>
      <c r="BM53" s="784"/>
      <c r="BN53" s="784"/>
      <c r="BO53" s="784"/>
      <c r="BP53" s="784"/>
      <c r="BQ53" s="784"/>
      <c r="BR53" s="784"/>
      <c r="BS53" s="784"/>
      <c r="BT53" s="784"/>
      <c r="BU53" s="784"/>
      <c r="BV53" s="784"/>
      <c r="BW53" s="784"/>
      <c r="BX53" s="784"/>
      <c r="BY53" s="784"/>
      <c r="BZ53" s="784"/>
      <c r="CA53" s="784"/>
      <c r="CB53" s="784"/>
      <c r="CC53" s="784"/>
      <c r="CD53" s="784"/>
      <c r="CE53" s="784"/>
      <c r="CF53" s="784"/>
      <c r="CG53" s="784"/>
      <c r="CH53" s="784"/>
      <c r="CI53" s="784"/>
      <c r="CJ53" s="784"/>
      <c r="CK53" s="784"/>
      <c r="CL53" s="784"/>
      <c r="CM53" s="784"/>
      <c r="CN53" s="784"/>
      <c r="CO53" s="784"/>
      <c r="CP53" s="784"/>
      <c r="CQ53" s="784"/>
      <c r="CR53" s="784"/>
    </row>
    <row r="54" spans="1:96" s="758" customFormat="1" ht="90">
      <c r="A54" s="1042"/>
      <c r="B54" s="1036"/>
      <c r="C54" s="1036"/>
      <c r="D54" s="1052"/>
      <c r="E54" s="1052"/>
      <c r="F54" s="1053"/>
      <c r="G54" s="868" t="s">
        <v>1113</v>
      </c>
      <c r="H54" s="644">
        <v>211527201.43000001</v>
      </c>
      <c r="I54" s="644">
        <v>447036477</v>
      </c>
      <c r="J54" s="767" t="s">
        <v>1086</v>
      </c>
      <c r="K54" s="775">
        <f>H54+I54</f>
        <v>658563678.43000007</v>
      </c>
      <c r="L54" s="646">
        <v>40909</v>
      </c>
      <c r="M54" s="646">
        <v>41091</v>
      </c>
      <c r="N54" s="1036"/>
      <c r="O54" s="648"/>
      <c r="P54" s="787"/>
      <c r="Q54" s="788"/>
      <c r="R54" s="784"/>
      <c r="S54" s="784"/>
      <c r="T54" s="784"/>
      <c r="U54" s="784"/>
      <c r="V54" s="784"/>
      <c r="W54" s="784"/>
      <c r="X54" s="784"/>
      <c r="Y54" s="784"/>
      <c r="Z54" s="784"/>
      <c r="AA54" s="784"/>
      <c r="AB54" s="784"/>
      <c r="AC54" s="784"/>
      <c r="AD54" s="784"/>
      <c r="AE54" s="784"/>
      <c r="AF54" s="784"/>
      <c r="AG54" s="784"/>
      <c r="AH54" s="784"/>
      <c r="AI54" s="784"/>
      <c r="AJ54" s="784"/>
      <c r="AK54" s="784"/>
      <c r="AL54" s="784"/>
      <c r="AM54" s="784"/>
      <c r="AN54" s="784"/>
      <c r="AO54" s="784"/>
      <c r="AP54" s="784"/>
      <c r="AQ54" s="784"/>
      <c r="AR54" s="784"/>
      <c r="AS54" s="784"/>
      <c r="AT54" s="784"/>
      <c r="AU54" s="784"/>
      <c r="AV54" s="784"/>
      <c r="AW54" s="784"/>
      <c r="AX54" s="784"/>
      <c r="AY54" s="784"/>
      <c r="AZ54" s="784"/>
      <c r="BA54" s="784"/>
      <c r="BB54" s="784"/>
      <c r="BC54" s="784"/>
      <c r="BD54" s="784"/>
      <c r="BE54" s="784"/>
      <c r="BF54" s="784"/>
      <c r="BG54" s="784"/>
      <c r="BH54" s="784"/>
      <c r="BI54" s="784"/>
      <c r="BJ54" s="784"/>
      <c r="BK54" s="784"/>
      <c r="BL54" s="784"/>
      <c r="BM54" s="784"/>
      <c r="BN54" s="784"/>
      <c r="BO54" s="784"/>
      <c r="BP54" s="784"/>
      <c r="BQ54" s="784"/>
      <c r="BR54" s="784"/>
      <c r="BS54" s="784"/>
      <c r="BT54" s="784"/>
      <c r="BU54" s="784"/>
      <c r="BV54" s="784"/>
      <c r="BW54" s="784"/>
      <c r="BX54" s="784"/>
      <c r="BY54" s="784"/>
      <c r="BZ54" s="784"/>
      <c r="CA54" s="784"/>
      <c r="CB54" s="784"/>
      <c r="CC54" s="784"/>
      <c r="CD54" s="784"/>
      <c r="CE54" s="784"/>
      <c r="CF54" s="784"/>
      <c r="CG54" s="784"/>
      <c r="CH54" s="784"/>
      <c r="CI54" s="784"/>
      <c r="CJ54" s="784"/>
      <c r="CK54" s="784"/>
      <c r="CL54" s="784"/>
      <c r="CM54" s="784"/>
      <c r="CN54" s="784"/>
      <c r="CO54" s="784"/>
      <c r="CP54" s="784"/>
      <c r="CQ54" s="784"/>
      <c r="CR54" s="784"/>
    </row>
    <row r="55" spans="1:96" s="758" customFormat="1" ht="45">
      <c r="A55" s="1042"/>
      <c r="B55" s="1036"/>
      <c r="C55" s="1036"/>
      <c r="D55" s="1052"/>
      <c r="E55" s="1052"/>
      <c r="F55" s="1053"/>
      <c r="G55" s="715" t="s">
        <v>908</v>
      </c>
      <c r="H55" s="644">
        <v>300000000</v>
      </c>
      <c r="I55" s="645"/>
      <c r="J55" s="645"/>
      <c r="K55" s="775">
        <f>H55</f>
        <v>300000000</v>
      </c>
      <c r="L55" s="646">
        <v>41061</v>
      </c>
      <c r="M55" s="646">
        <v>41183</v>
      </c>
      <c r="N55" s="1036"/>
      <c r="O55" s="795" t="s">
        <v>893</v>
      </c>
      <c r="P55" s="787"/>
      <c r="Q55" s="788"/>
      <c r="R55" s="784"/>
      <c r="S55" s="784"/>
      <c r="T55" s="784"/>
      <c r="U55" s="784"/>
      <c r="V55" s="784"/>
      <c r="W55" s="784"/>
      <c r="X55" s="784"/>
      <c r="Y55" s="784"/>
      <c r="Z55" s="784"/>
      <c r="AA55" s="784"/>
      <c r="AB55" s="784"/>
      <c r="AC55" s="784"/>
      <c r="AD55" s="784"/>
      <c r="AE55" s="784"/>
      <c r="AF55" s="784"/>
      <c r="AG55" s="784"/>
      <c r="AH55" s="784"/>
      <c r="AI55" s="784"/>
      <c r="AJ55" s="784"/>
      <c r="AK55" s="784"/>
      <c r="AL55" s="784"/>
      <c r="AM55" s="784"/>
      <c r="AN55" s="784"/>
      <c r="AO55" s="784"/>
      <c r="AP55" s="784"/>
      <c r="AQ55" s="784"/>
      <c r="AR55" s="784"/>
      <c r="AS55" s="784"/>
      <c r="AT55" s="784"/>
      <c r="AU55" s="784"/>
      <c r="AV55" s="784"/>
      <c r="AW55" s="784"/>
      <c r="AX55" s="784"/>
      <c r="AY55" s="784"/>
      <c r="AZ55" s="784"/>
      <c r="BA55" s="784"/>
      <c r="BB55" s="784"/>
      <c r="BC55" s="784"/>
      <c r="BD55" s="784"/>
      <c r="BE55" s="784"/>
      <c r="BF55" s="784"/>
      <c r="BG55" s="784"/>
      <c r="BH55" s="784"/>
      <c r="BI55" s="784"/>
      <c r="BJ55" s="784"/>
      <c r="BK55" s="784"/>
      <c r="BL55" s="784"/>
      <c r="BM55" s="784"/>
      <c r="BN55" s="784"/>
      <c r="BO55" s="784"/>
      <c r="BP55" s="784"/>
      <c r="BQ55" s="784"/>
      <c r="BR55" s="784"/>
      <c r="BS55" s="784"/>
      <c r="BT55" s="784"/>
      <c r="BU55" s="784"/>
      <c r="BV55" s="784"/>
      <c r="BW55" s="784"/>
      <c r="BX55" s="784"/>
      <c r="BY55" s="784"/>
      <c r="BZ55" s="784"/>
      <c r="CA55" s="784"/>
      <c r="CB55" s="784"/>
      <c r="CC55" s="784"/>
      <c r="CD55" s="784"/>
      <c r="CE55" s="784"/>
      <c r="CF55" s="784"/>
      <c r="CG55" s="784"/>
      <c r="CH55" s="784"/>
      <c r="CI55" s="784"/>
      <c r="CJ55" s="784"/>
      <c r="CK55" s="784"/>
      <c r="CL55" s="784"/>
      <c r="CM55" s="784"/>
      <c r="CN55" s="784"/>
      <c r="CO55" s="784"/>
      <c r="CP55" s="784"/>
      <c r="CQ55" s="784"/>
      <c r="CR55" s="784"/>
    </row>
    <row r="56" spans="1:96" s="758" customFormat="1" ht="108.75" thickBot="1">
      <c r="A56" s="1043"/>
      <c r="B56" s="797" t="s">
        <v>988</v>
      </c>
      <c r="C56" s="797" t="s">
        <v>989</v>
      </c>
      <c r="D56" s="798"/>
      <c r="E56" s="799"/>
      <c r="F56" s="802">
        <v>104826000000</v>
      </c>
      <c r="G56" s="716" t="s">
        <v>990</v>
      </c>
      <c r="H56" s="649">
        <v>104826000000</v>
      </c>
      <c r="I56" s="759"/>
      <c r="J56" s="759"/>
      <c r="K56" s="776">
        <f>H56</f>
        <v>104826000000</v>
      </c>
      <c r="L56" s="650">
        <v>40909</v>
      </c>
      <c r="M56" s="650">
        <v>41274</v>
      </c>
      <c r="N56" s="771" t="s">
        <v>991</v>
      </c>
      <c r="O56" s="651"/>
      <c r="P56" s="787"/>
      <c r="Q56" s="788"/>
      <c r="R56" s="784"/>
      <c r="S56" s="784"/>
      <c r="T56" s="784"/>
      <c r="U56" s="784"/>
      <c r="V56" s="784"/>
      <c r="W56" s="784"/>
      <c r="X56" s="784"/>
      <c r="Y56" s="784"/>
      <c r="Z56" s="784"/>
      <c r="AA56" s="784"/>
      <c r="AB56" s="784"/>
      <c r="AC56" s="784"/>
      <c r="AD56" s="784"/>
      <c r="AE56" s="784"/>
      <c r="AF56" s="784"/>
      <c r="AG56" s="784"/>
      <c r="AH56" s="784"/>
      <c r="AI56" s="784"/>
      <c r="AJ56" s="784"/>
      <c r="AK56" s="784"/>
      <c r="AL56" s="784"/>
      <c r="AM56" s="784"/>
      <c r="AN56" s="784"/>
      <c r="AO56" s="784"/>
      <c r="AP56" s="784"/>
      <c r="AQ56" s="784"/>
      <c r="AR56" s="784"/>
      <c r="AS56" s="784"/>
      <c r="AT56" s="784"/>
      <c r="AU56" s="784"/>
      <c r="AV56" s="784"/>
      <c r="AW56" s="784"/>
      <c r="AX56" s="784"/>
      <c r="AY56" s="784"/>
      <c r="AZ56" s="784"/>
      <c r="BA56" s="784"/>
      <c r="BB56" s="784"/>
      <c r="BC56" s="784"/>
      <c r="BD56" s="784"/>
      <c r="BE56" s="784"/>
      <c r="BF56" s="784"/>
      <c r="BG56" s="784"/>
      <c r="BH56" s="784"/>
      <c r="BI56" s="784"/>
      <c r="BJ56" s="784"/>
      <c r="BK56" s="784"/>
      <c r="BL56" s="784"/>
      <c r="BM56" s="784"/>
      <c r="BN56" s="784"/>
      <c r="BO56" s="784"/>
      <c r="BP56" s="784"/>
      <c r="BQ56" s="784"/>
      <c r="BR56" s="784"/>
      <c r="BS56" s="784"/>
      <c r="BT56" s="784"/>
      <c r="BU56" s="784"/>
      <c r="BV56" s="784"/>
      <c r="BW56" s="784"/>
      <c r="BX56" s="784"/>
      <c r="BY56" s="784"/>
      <c r="BZ56" s="784"/>
      <c r="CA56" s="784"/>
      <c r="CB56" s="784"/>
      <c r="CC56" s="784"/>
      <c r="CD56" s="784"/>
      <c r="CE56" s="784"/>
      <c r="CF56" s="784"/>
      <c r="CG56" s="784"/>
      <c r="CH56" s="784"/>
      <c r="CI56" s="784"/>
      <c r="CJ56" s="784"/>
      <c r="CK56" s="784"/>
      <c r="CL56" s="784"/>
      <c r="CM56" s="784"/>
      <c r="CN56" s="784"/>
      <c r="CO56" s="784"/>
      <c r="CP56" s="784"/>
      <c r="CQ56" s="784"/>
      <c r="CR56" s="784"/>
    </row>
    <row r="57" spans="1:96" s="144" customFormat="1" ht="18.75" thickBot="1">
      <c r="A57" s="1054" t="s">
        <v>111</v>
      </c>
      <c r="B57" s="1055"/>
      <c r="C57" s="1055"/>
      <c r="D57" s="1055"/>
      <c r="E57" s="1055"/>
      <c r="F57" s="1055"/>
      <c r="G57" s="1055"/>
      <c r="H57" s="450">
        <f>SUM(H15:H56)</f>
        <v>115034027201.42999</v>
      </c>
      <c r="I57" s="450">
        <f>SUM(I15:I55)</f>
        <v>447036477</v>
      </c>
      <c r="J57" s="450">
        <f>SUM(J15:J55)</f>
        <v>0</v>
      </c>
      <c r="K57" s="241">
        <f>SUM(K15:K56)</f>
        <v>115481063678.42999</v>
      </c>
      <c r="L57" s="516"/>
      <c r="M57" s="516"/>
      <c r="N57" s="517"/>
      <c r="O57" s="777"/>
      <c r="P57" s="789"/>
      <c r="Q57" s="789"/>
      <c r="R57" s="789"/>
      <c r="S57" s="789"/>
      <c r="T57" s="789"/>
      <c r="U57" s="789"/>
      <c r="V57" s="789"/>
      <c r="W57" s="789"/>
      <c r="X57" s="789"/>
      <c r="Y57" s="789"/>
      <c r="Z57" s="789"/>
      <c r="AA57" s="789"/>
      <c r="AB57" s="789"/>
      <c r="AC57" s="789"/>
      <c r="AD57" s="789"/>
      <c r="AE57" s="789"/>
      <c r="AF57" s="789"/>
      <c r="AG57" s="789"/>
      <c r="AH57" s="789"/>
      <c r="AI57" s="789"/>
      <c r="AJ57" s="789"/>
      <c r="AK57" s="789"/>
      <c r="AL57" s="789"/>
      <c r="AM57" s="789"/>
      <c r="AN57" s="789"/>
      <c r="AO57" s="789"/>
      <c r="AP57" s="789"/>
      <c r="AQ57" s="789"/>
      <c r="AR57" s="789"/>
      <c r="AS57" s="789"/>
      <c r="AT57" s="789"/>
      <c r="AU57" s="789"/>
      <c r="AV57" s="789"/>
      <c r="AW57" s="789"/>
      <c r="AX57" s="789"/>
      <c r="AY57" s="789"/>
      <c r="AZ57" s="789"/>
      <c r="BA57" s="789"/>
      <c r="BB57" s="789"/>
      <c r="BC57" s="789"/>
      <c r="BD57" s="789"/>
      <c r="BE57" s="789"/>
      <c r="BF57" s="789"/>
      <c r="BG57" s="789"/>
      <c r="BH57" s="789"/>
      <c r="BI57" s="789"/>
      <c r="BJ57" s="789"/>
      <c r="BK57" s="789"/>
      <c r="BL57" s="789"/>
      <c r="BM57" s="789"/>
      <c r="BN57" s="789"/>
      <c r="BO57" s="789"/>
      <c r="BP57" s="789"/>
      <c r="BQ57" s="789"/>
      <c r="BR57" s="789"/>
      <c r="BS57" s="789"/>
      <c r="BT57" s="789"/>
      <c r="BU57" s="789"/>
      <c r="BV57" s="789"/>
      <c r="BW57" s="789"/>
      <c r="BX57" s="789"/>
      <c r="BY57" s="789"/>
      <c r="BZ57" s="789"/>
      <c r="CA57" s="789"/>
      <c r="CB57" s="789"/>
      <c r="CC57" s="789"/>
      <c r="CD57" s="789"/>
      <c r="CE57" s="789"/>
      <c r="CF57" s="789"/>
      <c r="CG57" s="789"/>
      <c r="CH57" s="789"/>
      <c r="CI57" s="789"/>
      <c r="CJ57" s="789"/>
      <c r="CK57" s="789"/>
      <c r="CL57" s="789"/>
      <c r="CM57" s="789"/>
      <c r="CN57" s="789"/>
      <c r="CO57" s="789"/>
      <c r="CP57" s="789"/>
      <c r="CQ57" s="789"/>
      <c r="CR57" s="789"/>
    </row>
    <row r="60" spans="1:96" ht="15.75" thickBot="1"/>
    <row r="61" spans="1:96" ht="73.5" customHeight="1" thickBot="1">
      <c r="A61" s="1049" t="s">
        <v>987</v>
      </c>
      <c r="B61" s="1050"/>
      <c r="C61" s="1050"/>
      <c r="D61" s="1050"/>
      <c r="E61" s="1050"/>
      <c r="F61" s="1050"/>
      <c r="G61" s="1051"/>
    </row>
  </sheetData>
  <mergeCells count="74">
    <mergeCell ref="M10:M14"/>
    <mergeCell ref="N10:N14"/>
    <mergeCell ref="O10:O14"/>
    <mergeCell ref="A10:A25"/>
    <mergeCell ref="F10:F25"/>
    <mergeCell ref="G10:G14"/>
    <mergeCell ref="K10:K14"/>
    <mergeCell ref="L10:L14"/>
    <mergeCell ref="I16:I18"/>
    <mergeCell ref="J16:J18"/>
    <mergeCell ref="H20:H22"/>
    <mergeCell ref="I20:I22"/>
    <mergeCell ref="J20:J22"/>
    <mergeCell ref="F26:F31"/>
    <mergeCell ref="O32:O34"/>
    <mergeCell ref="G15:G25"/>
    <mergeCell ref="K15:K25"/>
    <mergeCell ref="L15:L25"/>
    <mergeCell ref="M15:M25"/>
    <mergeCell ref="N15:N25"/>
    <mergeCell ref="O15:O25"/>
    <mergeCell ref="H16:H18"/>
    <mergeCell ref="N26:N31"/>
    <mergeCell ref="F32:F34"/>
    <mergeCell ref="G32:G34"/>
    <mergeCell ref="L32:L34"/>
    <mergeCell ref="K32:K34"/>
    <mergeCell ref="M32:M34"/>
    <mergeCell ref="N32:N34"/>
    <mergeCell ref="O7:O9"/>
    <mergeCell ref="L7:M8"/>
    <mergeCell ref="H7:K7"/>
    <mergeCell ref="G1:M1"/>
    <mergeCell ref="N7:N9"/>
    <mergeCell ref="G2:M3"/>
    <mergeCell ref="I8:J8"/>
    <mergeCell ref="K8:K9"/>
    <mergeCell ref="A3:C3"/>
    <mergeCell ref="A4:C4"/>
    <mergeCell ref="E7:E9"/>
    <mergeCell ref="F7:F9"/>
    <mergeCell ref="H8:H9"/>
    <mergeCell ref="G7:G9"/>
    <mergeCell ref="D7:D9"/>
    <mergeCell ref="A7:A9"/>
    <mergeCell ref="C7:C9"/>
    <mergeCell ref="B7:B9"/>
    <mergeCell ref="A1:C1"/>
    <mergeCell ref="A61:G61"/>
    <mergeCell ref="B26:B31"/>
    <mergeCell ref="C26:C31"/>
    <mergeCell ref="D26:D31"/>
    <mergeCell ref="E26:E31"/>
    <mergeCell ref="F38:F55"/>
    <mergeCell ref="A57:G57"/>
    <mergeCell ref="B34:B35"/>
    <mergeCell ref="A32:A35"/>
    <mergeCell ref="B53:B55"/>
    <mergeCell ref="C53:C55"/>
    <mergeCell ref="D53:D55"/>
    <mergeCell ref="E53:E55"/>
    <mergeCell ref="A26:A31"/>
    <mergeCell ref="A2:C2"/>
    <mergeCell ref="A36:A56"/>
    <mergeCell ref="B36:B37"/>
    <mergeCell ref="C36:C37"/>
    <mergeCell ref="D36:D37"/>
    <mergeCell ref="E36:E37"/>
    <mergeCell ref="N37:N55"/>
    <mergeCell ref="B38:B52"/>
    <mergeCell ref="C38:C52"/>
    <mergeCell ref="D38:D52"/>
    <mergeCell ref="E38:E52"/>
    <mergeCell ref="F36:F37"/>
  </mergeCells>
  <phoneticPr fontId="3" type="noConversion"/>
  <printOptions horizontalCentered="1"/>
  <pageMargins left="0.15748031496062992" right="0.15748031496062992" top="0.74803149606299213" bottom="0.27559055118110237" header="0" footer="0"/>
  <pageSetup scale="44" fitToHeight="2" orientation="landscape" r:id="rId1"/>
  <headerFooter alignWithMargins="0"/>
  <rowBreaks count="1" manualBreakCount="1">
    <brk id="41" min="15" max="29" man="1"/>
  </rowBreaks>
  <legacyDrawing r:id="rId2"/>
</worksheet>
</file>

<file path=xl/worksheets/sheet5.xml><?xml version="1.0" encoding="utf-8"?>
<worksheet xmlns="http://schemas.openxmlformats.org/spreadsheetml/2006/main" xmlns:r="http://schemas.openxmlformats.org/officeDocument/2006/relationships">
  <sheetPr enableFormatConditionsCalculation="0">
    <tabColor rgb="FFC00000"/>
  </sheetPr>
  <dimension ref="A1:BV45"/>
  <sheetViews>
    <sheetView topLeftCell="C36" zoomScale="106" zoomScaleNormal="106" workbookViewId="0">
      <selection activeCell="G41" sqref="G41:G44"/>
    </sheetView>
  </sheetViews>
  <sheetFormatPr baseColWidth="10" defaultRowHeight="12"/>
  <cols>
    <col min="1" max="1" width="22.7109375" style="18" customWidth="1"/>
    <col min="2" max="2" width="24.28515625" style="18" customWidth="1"/>
    <col min="3" max="3" width="28.5703125" style="18" customWidth="1"/>
    <col min="4" max="4" width="10.7109375" style="18" customWidth="1"/>
    <col min="5" max="5" width="14.85546875" style="18" customWidth="1"/>
    <col min="6" max="6" width="19.42578125" style="121" customWidth="1"/>
    <col min="7" max="7" width="30.5703125" style="18" customWidth="1"/>
    <col min="8" max="8" width="19.42578125" style="18" bestFit="1" customWidth="1"/>
    <col min="9" max="9" width="15" style="18" customWidth="1"/>
    <col min="10" max="10" width="12.28515625" style="18" customWidth="1"/>
    <col min="11" max="11" width="19" style="18" customWidth="1"/>
    <col min="12" max="13" width="12.140625" style="18" customWidth="1"/>
    <col min="14" max="14" width="15.42578125" style="18" customWidth="1"/>
    <col min="15" max="15" width="28.85546875" style="18" customWidth="1"/>
    <col min="16" max="17" width="12.28515625" style="18" bestFit="1" customWidth="1"/>
    <col min="18" max="16384" width="11.42578125" style="18"/>
  </cols>
  <sheetData>
    <row r="1" spans="1:74" ht="18.75" thickBot="1">
      <c r="A1" s="989" t="s">
        <v>57</v>
      </c>
      <c r="B1" s="991"/>
      <c r="D1" s="1167" t="s">
        <v>112</v>
      </c>
      <c r="E1" s="1167"/>
      <c r="F1" s="1167"/>
      <c r="G1" s="1167"/>
      <c r="H1" s="1167"/>
      <c r="I1" s="1168"/>
    </row>
    <row r="2" spans="1:74" ht="12.75">
      <c r="A2" s="994" t="s">
        <v>58</v>
      </c>
      <c r="B2" s="996"/>
      <c r="D2" s="1161" t="s">
        <v>467</v>
      </c>
      <c r="E2" s="1162"/>
      <c r="F2" s="1162"/>
      <c r="G2" s="1162"/>
      <c r="H2" s="1162"/>
      <c r="I2" s="1163"/>
    </row>
    <row r="3" spans="1:74" s="21" customFormat="1" ht="16.5" thickBot="1">
      <c r="A3" s="1013" t="s">
        <v>59</v>
      </c>
      <c r="B3" s="1015"/>
      <c r="D3" s="1164"/>
      <c r="E3" s="1165"/>
      <c r="F3" s="1165"/>
      <c r="G3" s="1165"/>
      <c r="H3" s="1165"/>
      <c r="I3" s="1166"/>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row>
    <row r="4" spans="1:74" s="21" customFormat="1" ht="16.5" thickBot="1">
      <c r="A4" s="946" t="s">
        <v>60</v>
      </c>
      <c r="B4" s="948"/>
      <c r="D4" s="18"/>
      <c r="E4" s="18"/>
      <c r="F4" s="121"/>
      <c r="G4" s="18"/>
      <c r="H4" s="18"/>
      <c r="I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row>
    <row r="5" spans="1:74" s="21" customFormat="1" ht="15.75">
      <c r="D5" s="22"/>
      <c r="E5" s="22"/>
      <c r="F5" s="122"/>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row>
    <row r="6" spans="1:74" s="21" customFormat="1" ht="12.75" thickBot="1">
      <c r="B6" s="20"/>
      <c r="D6" s="20"/>
      <c r="E6" s="20"/>
      <c r="F6" s="123"/>
      <c r="G6" s="18"/>
      <c r="H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row>
    <row r="7" spans="1:74" s="27" customFormat="1" ht="12.75">
      <c r="A7" s="950" t="s">
        <v>462</v>
      </c>
      <c r="B7" s="984" t="s">
        <v>461</v>
      </c>
      <c r="C7" s="984" t="s">
        <v>414</v>
      </c>
      <c r="D7" s="984" t="s">
        <v>78</v>
      </c>
      <c r="E7" s="984" t="s">
        <v>79</v>
      </c>
      <c r="F7" s="1173" t="s">
        <v>460</v>
      </c>
      <c r="G7" s="921" t="s">
        <v>17</v>
      </c>
      <c r="H7" s="921" t="s">
        <v>457</v>
      </c>
      <c r="I7" s="921"/>
      <c r="J7" s="921"/>
      <c r="K7" s="921"/>
      <c r="L7" s="922" t="s">
        <v>18</v>
      </c>
      <c r="M7" s="923"/>
      <c r="N7" s="934" t="s">
        <v>19</v>
      </c>
      <c r="O7" s="926" t="s">
        <v>16</v>
      </c>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row>
    <row r="8" spans="1:74" s="28" customFormat="1" ht="12.75">
      <c r="A8" s="951"/>
      <c r="B8" s="985"/>
      <c r="C8" s="985"/>
      <c r="D8" s="985"/>
      <c r="E8" s="985"/>
      <c r="F8" s="1174"/>
      <c r="G8" s="932"/>
      <c r="H8" s="987" t="s">
        <v>20</v>
      </c>
      <c r="I8" s="932" t="s">
        <v>456</v>
      </c>
      <c r="J8" s="932"/>
      <c r="K8" s="987" t="s">
        <v>21</v>
      </c>
      <c r="L8" s="924"/>
      <c r="M8" s="925"/>
      <c r="N8" s="935"/>
      <c r="O8" s="927"/>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row>
    <row r="9" spans="1:74" s="28" customFormat="1" ht="26.25" thickBot="1">
      <c r="A9" s="952"/>
      <c r="B9" s="986"/>
      <c r="C9" s="986"/>
      <c r="D9" s="986"/>
      <c r="E9" s="986"/>
      <c r="F9" s="1175"/>
      <c r="G9" s="933"/>
      <c r="H9" s="988"/>
      <c r="I9" s="153" t="s">
        <v>22</v>
      </c>
      <c r="J9" s="153" t="s">
        <v>23</v>
      </c>
      <c r="K9" s="988"/>
      <c r="L9" s="154" t="s">
        <v>24</v>
      </c>
      <c r="M9" s="154" t="s">
        <v>25</v>
      </c>
      <c r="N9" s="936"/>
      <c r="O9" s="928"/>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row>
    <row r="10" spans="1:74" s="164" customFormat="1" ht="102">
      <c r="A10" s="1169" t="s">
        <v>61</v>
      </c>
      <c r="B10" s="8" t="s">
        <v>62</v>
      </c>
      <c r="C10" s="8" t="s">
        <v>63</v>
      </c>
      <c r="D10" s="36">
        <v>16</v>
      </c>
      <c r="E10" s="36">
        <v>4</v>
      </c>
      <c r="F10" s="1103">
        <v>250000000</v>
      </c>
      <c r="G10" s="8" t="s">
        <v>534</v>
      </c>
      <c r="H10" s="159">
        <v>0</v>
      </c>
      <c r="I10" s="159"/>
      <c r="J10" s="159"/>
      <c r="K10" s="160"/>
      <c r="L10" s="161"/>
      <c r="M10" s="160"/>
      <c r="N10" s="162"/>
      <c r="O10" s="163"/>
    </row>
    <row r="11" spans="1:74" s="164" customFormat="1" ht="51">
      <c r="A11" s="1101"/>
      <c r="B11" s="6" t="s">
        <v>81</v>
      </c>
      <c r="C11" s="6" t="s">
        <v>80</v>
      </c>
      <c r="D11" s="30">
        <v>0.25</v>
      </c>
      <c r="E11" s="30">
        <v>0.25</v>
      </c>
      <c r="F11" s="1104"/>
      <c r="G11" s="1150" t="s">
        <v>1114</v>
      </c>
      <c r="H11" s="11">
        <v>62000000</v>
      </c>
      <c r="I11" s="11"/>
      <c r="J11" s="11"/>
      <c r="K11" s="1144">
        <f>SUM(H11:H12)</f>
        <v>124000000</v>
      </c>
      <c r="L11" s="1146">
        <v>40940</v>
      </c>
      <c r="M11" s="1146">
        <v>41274</v>
      </c>
      <c r="N11" s="1140" t="s">
        <v>535</v>
      </c>
      <c r="O11" s="1148"/>
    </row>
    <row r="12" spans="1:74" s="164" customFormat="1" ht="63.75">
      <c r="A12" s="1101"/>
      <c r="B12" s="6" t="s">
        <v>64</v>
      </c>
      <c r="C12" s="6" t="s">
        <v>65</v>
      </c>
      <c r="D12" s="31">
        <v>0.2</v>
      </c>
      <c r="E12" s="31">
        <v>0.25</v>
      </c>
      <c r="F12" s="1104"/>
      <c r="G12" s="1172"/>
      <c r="H12" s="11">
        <v>62000000</v>
      </c>
      <c r="I12" s="11"/>
      <c r="J12" s="11"/>
      <c r="K12" s="1145"/>
      <c r="L12" s="1147">
        <v>40940</v>
      </c>
      <c r="M12" s="1147">
        <v>41275</v>
      </c>
      <c r="N12" s="1141"/>
      <c r="O12" s="1149"/>
    </row>
    <row r="13" spans="1:74" s="164" customFormat="1" ht="51">
      <c r="A13" s="1101"/>
      <c r="B13" s="6" t="s">
        <v>66</v>
      </c>
      <c r="C13" s="6" t="s">
        <v>67</v>
      </c>
      <c r="D13" s="31">
        <v>0.15</v>
      </c>
      <c r="E13" s="31">
        <v>0.25</v>
      </c>
      <c r="F13" s="1104"/>
      <c r="G13" s="1150" t="s">
        <v>1115</v>
      </c>
      <c r="H13" s="11">
        <v>42000000</v>
      </c>
      <c r="I13" s="11"/>
      <c r="J13" s="11"/>
      <c r="K13" s="1144">
        <f>SUM(H13:H15)</f>
        <v>126000000</v>
      </c>
      <c r="L13" s="1146">
        <v>40940</v>
      </c>
      <c r="M13" s="1146">
        <v>41276</v>
      </c>
      <c r="N13" s="1140" t="str">
        <f>N11</f>
        <v>Subsecretaría de convivencia</v>
      </c>
      <c r="O13" s="1148"/>
    </row>
    <row r="14" spans="1:74" s="164" customFormat="1" ht="63.75">
      <c r="A14" s="1101"/>
      <c r="B14" s="6" t="s">
        <v>68</v>
      </c>
      <c r="C14" s="6" t="s">
        <v>69</v>
      </c>
      <c r="D14" s="31">
        <v>0.25</v>
      </c>
      <c r="E14" s="31">
        <v>0.25</v>
      </c>
      <c r="F14" s="1104"/>
      <c r="G14" s="1151"/>
      <c r="H14" s="11">
        <v>42000000</v>
      </c>
      <c r="I14" s="11"/>
      <c r="J14" s="11"/>
      <c r="K14" s="1153"/>
      <c r="L14" s="1155">
        <v>40940</v>
      </c>
      <c r="M14" s="1155">
        <v>41277</v>
      </c>
      <c r="N14" s="1157"/>
      <c r="O14" s="1159"/>
    </row>
    <row r="15" spans="1:74" s="164" customFormat="1" ht="51.75" thickBot="1">
      <c r="A15" s="1170"/>
      <c r="B15" s="7" t="s">
        <v>70</v>
      </c>
      <c r="C15" s="7" t="s">
        <v>71</v>
      </c>
      <c r="D15" s="165">
        <v>0.25</v>
      </c>
      <c r="E15" s="165">
        <v>0.25</v>
      </c>
      <c r="F15" s="1171"/>
      <c r="G15" s="1152"/>
      <c r="H15" s="13">
        <v>42000000</v>
      </c>
      <c r="I15" s="13"/>
      <c r="J15" s="13"/>
      <c r="K15" s="1154"/>
      <c r="L15" s="1156">
        <v>40940</v>
      </c>
      <c r="M15" s="1156">
        <v>41278</v>
      </c>
      <c r="N15" s="1158"/>
      <c r="O15" s="1160"/>
    </row>
    <row r="16" spans="1:74" s="168" customFormat="1" ht="25.5">
      <c r="A16" s="1108" t="s">
        <v>26</v>
      </c>
      <c r="B16" s="169" t="s">
        <v>27</v>
      </c>
      <c r="C16" s="169" t="s">
        <v>28</v>
      </c>
      <c r="D16" s="170">
        <v>26.38</v>
      </c>
      <c r="E16" s="170">
        <v>25.305</v>
      </c>
      <c r="F16" s="1111">
        <v>3250000000</v>
      </c>
      <c r="G16" s="1138" t="s">
        <v>1116</v>
      </c>
      <c r="H16" s="1111">
        <v>44209495</v>
      </c>
      <c r="I16" s="1111">
        <v>0</v>
      </c>
      <c r="J16" s="1111"/>
      <c r="K16" s="1142">
        <f>I16+H16</f>
        <v>44209495</v>
      </c>
      <c r="L16" s="1143">
        <v>40909</v>
      </c>
      <c r="M16" s="1143">
        <v>41274</v>
      </c>
      <c r="N16" s="1111" t="s">
        <v>536</v>
      </c>
      <c r="O16" s="1135" t="s">
        <v>537</v>
      </c>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7"/>
      <c r="BQ16" s="167"/>
      <c r="BR16" s="167"/>
      <c r="BS16" s="167"/>
      <c r="BT16" s="167"/>
      <c r="BU16" s="167"/>
    </row>
    <row r="17" spans="1:73" s="168" customFormat="1" ht="25.5">
      <c r="A17" s="1109"/>
      <c r="B17" s="171" t="s">
        <v>29</v>
      </c>
      <c r="C17" s="171" t="s">
        <v>30</v>
      </c>
      <c r="D17" s="172">
        <v>8.1</v>
      </c>
      <c r="E17" s="172">
        <v>7.8</v>
      </c>
      <c r="F17" s="1112"/>
      <c r="G17" s="1122"/>
      <c r="H17" s="1112"/>
      <c r="I17" s="1112"/>
      <c r="J17" s="1112"/>
      <c r="K17" s="1137"/>
      <c r="L17" s="1129"/>
      <c r="M17" s="1129"/>
      <c r="N17" s="1112"/>
      <c r="O17" s="1136"/>
      <c r="P17" s="194"/>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7"/>
      <c r="BQ17" s="167"/>
      <c r="BR17" s="167"/>
      <c r="BS17" s="167"/>
      <c r="BT17" s="167"/>
      <c r="BU17" s="167"/>
    </row>
    <row r="18" spans="1:73" s="168" customFormat="1" ht="25.5">
      <c r="A18" s="1109"/>
      <c r="B18" s="171" t="s">
        <v>35</v>
      </c>
      <c r="C18" s="171" t="s">
        <v>10</v>
      </c>
      <c r="D18" s="172">
        <v>155.4</v>
      </c>
      <c r="E18" s="172">
        <v>151.85</v>
      </c>
      <c r="F18" s="1112"/>
      <c r="G18" s="1124" t="s">
        <v>1117</v>
      </c>
      <c r="H18" s="1112">
        <v>2210750000</v>
      </c>
      <c r="I18" s="1112">
        <v>0</v>
      </c>
      <c r="J18" s="1112"/>
      <c r="K18" s="1137">
        <f>SUM(H18:I27)</f>
        <v>2620000000</v>
      </c>
      <c r="L18" s="1129">
        <v>40909</v>
      </c>
      <c r="M18" s="1129">
        <v>41274</v>
      </c>
      <c r="N18" s="1112"/>
      <c r="O18" s="113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7"/>
      <c r="BQ18" s="167"/>
      <c r="BR18" s="167"/>
      <c r="BS18" s="167"/>
      <c r="BT18" s="167"/>
      <c r="BU18" s="167"/>
    </row>
    <row r="19" spans="1:73" s="168" customFormat="1" ht="25.5">
      <c r="A19" s="1109"/>
      <c r="B19" s="1122" t="s">
        <v>36</v>
      </c>
      <c r="C19" s="171" t="s">
        <v>11</v>
      </c>
      <c r="D19" s="172">
        <v>37.1</v>
      </c>
      <c r="E19" s="172">
        <v>36.9</v>
      </c>
      <c r="F19" s="1112"/>
      <c r="G19" s="1122"/>
      <c r="H19" s="1112"/>
      <c r="I19" s="1112"/>
      <c r="J19" s="1112"/>
      <c r="K19" s="1137"/>
      <c r="L19" s="1129"/>
      <c r="M19" s="1129"/>
      <c r="N19" s="1112"/>
      <c r="O19" s="113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7"/>
      <c r="BQ19" s="167"/>
      <c r="BR19" s="167"/>
      <c r="BS19" s="167"/>
      <c r="BT19" s="167"/>
      <c r="BU19" s="167"/>
    </row>
    <row r="20" spans="1:73" s="168" customFormat="1" ht="25.5">
      <c r="A20" s="1109"/>
      <c r="B20" s="1122"/>
      <c r="C20" s="171" t="s">
        <v>12</v>
      </c>
      <c r="D20" s="172">
        <v>64.2</v>
      </c>
      <c r="E20" s="172">
        <v>63.21</v>
      </c>
      <c r="F20" s="1112"/>
      <c r="G20" s="1122"/>
      <c r="H20" s="1112"/>
      <c r="I20" s="1112"/>
      <c r="J20" s="1112"/>
      <c r="K20" s="1137"/>
      <c r="L20" s="1129"/>
      <c r="M20" s="1129"/>
      <c r="N20" s="1112"/>
      <c r="O20" s="113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7"/>
      <c r="BQ20" s="167"/>
      <c r="BR20" s="167"/>
      <c r="BS20" s="167"/>
      <c r="BT20" s="167"/>
      <c r="BU20" s="167"/>
    </row>
    <row r="21" spans="1:73" s="168" customFormat="1" ht="25.5">
      <c r="A21" s="1109"/>
      <c r="B21" s="1122" t="s">
        <v>37</v>
      </c>
      <c r="C21" s="171" t="s">
        <v>13</v>
      </c>
      <c r="D21" s="172">
        <v>59.4</v>
      </c>
      <c r="E21" s="172">
        <v>58.17</v>
      </c>
      <c r="F21" s="1112"/>
      <c r="G21" s="1122"/>
      <c r="H21" s="1112"/>
      <c r="I21" s="1112"/>
      <c r="J21" s="1112"/>
      <c r="K21" s="1137"/>
      <c r="L21" s="1129"/>
      <c r="M21" s="1129"/>
      <c r="N21" s="1112"/>
      <c r="O21" s="113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row>
    <row r="22" spans="1:73" s="168" customFormat="1" ht="38.25">
      <c r="A22" s="1109"/>
      <c r="B22" s="1122"/>
      <c r="C22" s="171" t="s">
        <v>14</v>
      </c>
      <c r="D22" s="172">
        <v>30.7</v>
      </c>
      <c r="E22" s="172">
        <v>29.71</v>
      </c>
      <c r="F22" s="1112"/>
      <c r="G22" s="1122"/>
      <c r="H22" s="1112"/>
      <c r="I22" s="1112"/>
      <c r="J22" s="1112"/>
      <c r="K22" s="1137"/>
      <c r="L22" s="1129"/>
      <c r="M22" s="1129"/>
      <c r="N22" s="1112"/>
      <c r="O22" s="113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row>
    <row r="23" spans="1:73" s="168" customFormat="1" ht="38.25">
      <c r="A23" s="1109"/>
      <c r="B23" s="1122"/>
      <c r="C23" s="171" t="s">
        <v>15</v>
      </c>
      <c r="D23" s="172">
        <v>0</v>
      </c>
      <c r="E23" s="172">
        <v>0</v>
      </c>
      <c r="F23" s="1112"/>
      <c r="G23" s="1122"/>
      <c r="H23" s="1112"/>
      <c r="I23" s="1112"/>
      <c r="J23" s="1112"/>
      <c r="K23" s="1137"/>
      <c r="L23" s="1129"/>
      <c r="M23" s="1129"/>
      <c r="N23" s="1112"/>
      <c r="O23" s="113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row>
    <row r="24" spans="1:73" s="168" customFormat="1" ht="51">
      <c r="A24" s="1109"/>
      <c r="B24" s="1122" t="s">
        <v>48</v>
      </c>
      <c r="C24" s="171" t="s">
        <v>49</v>
      </c>
      <c r="D24" s="173">
        <v>1</v>
      </c>
      <c r="E24" s="173">
        <v>1</v>
      </c>
      <c r="F24" s="1112"/>
      <c r="G24" s="1122"/>
      <c r="H24" s="1112">
        <v>94000000</v>
      </c>
      <c r="I24" s="1112">
        <v>0</v>
      </c>
      <c r="J24" s="1112">
        <v>0</v>
      </c>
      <c r="K24" s="1137">
        <v>94000000</v>
      </c>
      <c r="L24" s="1129">
        <v>40909</v>
      </c>
      <c r="M24" s="1129">
        <v>41274</v>
      </c>
      <c r="N24" s="1112"/>
      <c r="O24" s="113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row>
    <row r="25" spans="1:73" s="168" customFormat="1" ht="38.25">
      <c r="A25" s="1109"/>
      <c r="B25" s="1122"/>
      <c r="C25" s="171" t="s">
        <v>50</v>
      </c>
      <c r="D25" s="174">
        <v>50</v>
      </c>
      <c r="E25" s="174">
        <v>18</v>
      </c>
      <c r="F25" s="1112"/>
      <c r="G25" s="1122"/>
      <c r="H25" s="1112"/>
      <c r="I25" s="1112"/>
      <c r="J25" s="1112"/>
      <c r="K25" s="1137"/>
      <c r="L25" s="1129"/>
      <c r="M25" s="1129"/>
      <c r="N25" s="1112"/>
      <c r="O25" s="113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row>
    <row r="26" spans="1:73" s="168" customFormat="1" ht="25.5">
      <c r="A26" s="1109"/>
      <c r="B26" s="1122" t="s">
        <v>51</v>
      </c>
      <c r="C26" s="171" t="s">
        <v>52</v>
      </c>
      <c r="D26" s="174">
        <v>0</v>
      </c>
      <c r="E26" s="174">
        <v>2</v>
      </c>
      <c r="F26" s="1112"/>
      <c r="G26" s="1122"/>
      <c r="H26" s="1112">
        <v>315250000</v>
      </c>
      <c r="I26" s="1112">
        <v>0</v>
      </c>
      <c r="J26" s="1112"/>
      <c r="K26" s="1137">
        <v>315250000</v>
      </c>
      <c r="L26" s="1129">
        <v>40909</v>
      </c>
      <c r="M26" s="1129">
        <v>41274</v>
      </c>
      <c r="N26" s="1112"/>
      <c r="O26" s="113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row>
    <row r="27" spans="1:73" s="168" customFormat="1" ht="25.5">
      <c r="A27" s="1109"/>
      <c r="B27" s="1122"/>
      <c r="C27" s="171" t="s">
        <v>53</v>
      </c>
      <c r="D27" s="174">
        <v>2</v>
      </c>
      <c r="E27" s="174">
        <v>2</v>
      </c>
      <c r="F27" s="1112"/>
      <c r="G27" s="1122"/>
      <c r="H27" s="1112"/>
      <c r="I27" s="1112"/>
      <c r="J27" s="1112"/>
      <c r="K27" s="1137"/>
      <c r="L27" s="1129"/>
      <c r="M27" s="1129"/>
      <c r="N27" s="1112"/>
      <c r="O27" s="113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row>
    <row r="28" spans="1:73" s="168" customFormat="1" ht="38.25">
      <c r="A28" s="1109"/>
      <c r="B28" s="171" t="s">
        <v>31</v>
      </c>
      <c r="C28" s="171" t="s">
        <v>32</v>
      </c>
      <c r="D28" s="172">
        <v>50</v>
      </c>
      <c r="E28" s="172">
        <v>49.57</v>
      </c>
      <c r="F28" s="1112"/>
      <c r="G28" s="171" t="s">
        <v>538</v>
      </c>
      <c r="H28" s="175">
        <v>5000000</v>
      </c>
      <c r="I28" s="176">
        <v>0</v>
      </c>
      <c r="J28" s="176"/>
      <c r="K28" s="177">
        <f>I28+H28</f>
        <v>5000000</v>
      </c>
      <c r="L28" s="178">
        <v>40909</v>
      </c>
      <c r="M28" s="178">
        <v>41274</v>
      </c>
      <c r="N28" s="1112"/>
      <c r="O28" s="113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7"/>
      <c r="BQ28" s="167"/>
      <c r="BR28" s="167"/>
      <c r="BS28" s="167"/>
      <c r="BT28" s="167"/>
      <c r="BU28" s="167"/>
    </row>
    <row r="29" spans="1:73" s="168" customFormat="1" ht="76.5">
      <c r="A29" s="1109"/>
      <c r="B29" s="171" t="s">
        <v>33</v>
      </c>
      <c r="C29" s="171" t="s">
        <v>34</v>
      </c>
      <c r="D29" s="172">
        <v>916.4</v>
      </c>
      <c r="E29" s="172">
        <v>881.24</v>
      </c>
      <c r="F29" s="1112"/>
      <c r="G29" s="171" t="s">
        <v>539</v>
      </c>
      <c r="H29" s="175">
        <v>60000000</v>
      </c>
      <c r="I29" s="175">
        <v>0</v>
      </c>
      <c r="J29" s="175"/>
      <c r="K29" s="177">
        <f t="shared" ref="K29:K38" si="0">I29+H29</f>
        <v>60000000</v>
      </c>
      <c r="L29" s="178">
        <v>40909</v>
      </c>
      <c r="M29" s="178">
        <v>41274</v>
      </c>
      <c r="N29" s="175" t="str">
        <f>N16</f>
        <v>Secretaría de Gobierno</v>
      </c>
      <c r="O29" s="179" t="s">
        <v>540</v>
      </c>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7"/>
      <c r="BQ29" s="167"/>
      <c r="BR29" s="167"/>
      <c r="BS29" s="167"/>
      <c r="BT29" s="167"/>
      <c r="BU29" s="167"/>
    </row>
    <row r="30" spans="1:73" s="168" customFormat="1" ht="165.75">
      <c r="A30" s="1109"/>
      <c r="B30" s="171" t="s">
        <v>38</v>
      </c>
      <c r="C30" s="171" t="s">
        <v>39</v>
      </c>
      <c r="D30" s="180">
        <v>2102</v>
      </c>
      <c r="E30" s="180">
        <v>1935</v>
      </c>
      <c r="F30" s="1112"/>
      <c r="G30" s="171" t="s">
        <v>541</v>
      </c>
      <c r="H30" s="175">
        <v>120000000</v>
      </c>
      <c r="I30" s="175">
        <v>0</v>
      </c>
      <c r="J30" s="175">
        <v>0</v>
      </c>
      <c r="K30" s="177">
        <f t="shared" si="0"/>
        <v>120000000</v>
      </c>
      <c r="L30" s="178">
        <v>40909</v>
      </c>
      <c r="M30" s="178">
        <v>41274</v>
      </c>
      <c r="N30" s="175" t="str">
        <f>N29</f>
        <v>Secretaría de Gobierno</v>
      </c>
      <c r="O30" s="179" t="s">
        <v>542</v>
      </c>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row>
    <row r="31" spans="1:73" s="168" customFormat="1" ht="63.75">
      <c r="A31" s="1109"/>
      <c r="B31" s="1139" t="s">
        <v>40</v>
      </c>
      <c r="C31" s="171" t="s">
        <v>41</v>
      </c>
      <c r="D31" s="172">
        <v>10</v>
      </c>
      <c r="E31" s="172">
        <v>10</v>
      </c>
      <c r="F31" s="1112"/>
      <c r="G31" s="1122" t="s">
        <v>543</v>
      </c>
      <c r="H31" s="1112">
        <v>50000000</v>
      </c>
      <c r="I31" s="1112">
        <v>0</v>
      </c>
      <c r="J31" s="1112"/>
      <c r="K31" s="1126">
        <f t="shared" si="0"/>
        <v>50000000</v>
      </c>
      <c r="L31" s="1129">
        <v>40909</v>
      </c>
      <c r="M31" s="1129">
        <v>41274</v>
      </c>
      <c r="N31" s="1112" t="str">
        <f>N30</f>
        <v>Secretaría de Gobierno</v>
      </c>
      <c r="O31" s="1099"/>
      <c r="P31" s="166"/>
      <c r="Q31" s="194"/>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row>
    <row r="32" spans="1:73" s="168" customFormat="1" ht="51">
      <c r="A32" s="1109"/>
      <c r="B32" s="1139"/>
      <c r="C32" s="171" t="s">
        <v>42</v>
      </c>
      <c r="D32" s="172">
        <v>12</v>
      </c>
      <c r="E32" s="172">
        <v>12</v>
      </c>
      <c r="F32" s="1112"/>
      <c r="G32" s="1122"/>
      <c r="H32" s="1112"/>
      <c r="I32" s="1112"/>
      <c r="J32" s="1112"/>
      <c r="K32" s="1127"/>
      <c r="L32" s="1129"/>
      <c r="M32" s="1129"/>
      <c r="N32" s="1112"/>
      <c r="O32" s="1099"/>
      <c r="P32" s="166"/>
      <c r="Q32" s="194"/>
      <c r="R32" s="166"/>
      <c r="S32" s="194"/>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row>
    <row r="33" spans="1:71" s="168" customFormat="1" ht="76.5">
      <c r="A33" s="1109"/>
      <c r="B33" s="181" t="s">
        <v>43</v>
      </c>
      <c r="C33" s="171" t="s">
        <v>44</v>
      </c>
      <c r="D33" s="172">
        <v>10</v>
      </c>
      <c r="E33" s="172">
        <v>10</v>
      </c>
      <c r="F33" s="1112"/>
      <c r="G33" s="1122"/>
      <c r="H33" s="1112"/>
      <c r="I33" s="1112"/>
      <c r="J33" s="1112"/>
      <c r="K33" s="1133"/>
      <c r="L33" s="1129"/>
      <c r="M33" s="1129"/>
      <c r="N33" s="1112"/>
      <c r="O33" s="1099"/>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row>
    <row r="34" spans="1:71" s="168" customFormat="1" ht="76.5">
      <c r="A34" s="1109"/>
      <c r="B34" s="181" t="s">
        <v>45</v>
      </c>
      <c r="C34" s="803" t="s">
        <v>1090</v>
      </c>
      <c r="D34" s="172">
        <v>4</v>
      </c>
      <c r="E34" s="172">
        <v>4</v>
      </c>
      <c r="F34" s="1112"/>
      <c r="G34" s="869" t="s">
        <v>1118</v>
      </c>
      <c r="H34" s="175">
        <v>77124648</v>
      </c>
      <c r="I34" s="175">
        <v>0</v>
      </c>
      <c r="J34" s="175"/>
      <c r="K34" s="177">
        <f t="shared" si="0"/>
        <v>77124648</v>
      </c>
      <c r="L34" s="178">
        <v>40909</v>
      </c>
      <c r="M34" s="178">
        <v>41274</v>
      </c>
      <c r="N34" s="175" t="str">
        <f>N31</f>
        <v>Secretaría de Gobierno</v>
      </c>
      <c r="O34" s="182"/>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row>
    <row r="35" spans="1:71" s="168" customFormat="1" ht="165.75">
      <c r="A35" s="1109"/>
      <c r="B35" s="181" t="s">
        <v>46</v>
      </c>
      <c r="C35" s="171" t="s">
        <v>47</v>
      </c>
      <c r="D35" s="172">
        <v>5</v>
      </c>
      <c r="E35" s="172">
        <v>5</v>
      </c>
      <c r="F35" s="1112"/>
      <c r="G35" s="171" t="s">
        <v>544</v>
      </c>
      <c r="H35" s="175">
        <v>50000000</v>
      </c>
      <c r="I35" s="175">
        <v>0</v>
      </c>
      <c r="J35" s="175"/>
      <c r="K35" s="177">
        <f t="shared" si="0"/>
        <v>50000000</v>
      </c>
      <c r="L35" s="178">
        <v>40909</v>
      </c>
      <c r="M35" s="178">
        <v>41274</v>
      </c>
      <c r="N35" s="175" t="str">
        <f>N34</f>
        <v>Secretaría de Gobierno</v>
      </c>
      <c r="O35" s="182"/>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row>
    <row r="36" spans="1:71" s="168" customFormat="1" ht="25.5">
      <c r="A36" s="1109"/>
      <c r="B36" s="1122" t="s">
        <v>54</v>
      </c>
      <c r="C36" s="171" t="s">
        <v>55</v>
      </c>
      <c r="D36" s="173">
        <v>1</v>
      </c>
      <c r="E36" s="173">
        <v>1</v>
      </c>
      <c r="F36" s="1112"/>
      <c r="G36" s="1122" t="s">
        <v>545</v>
      </c>
      <c r="H36" s="1112">
        <v>100000000</v>
      </c>
      <c r="I36" s="1112">
        <v>0</v>
      </c>
      <c r="J36" s="1112"/>
      <c r="K36" s="1126">
        <f t="shared" si="0"/>
        <v>100000000</v>
      </c>
      <c r="L36" s="1129">
        <v>40909</v>
      </c>
      <c r="M36" s="1129">
        <v>41274</v>
      </c>
      <c r="N36" s="1112" t="str">
        <f>N35</f>
        <v>Secretaría de Gobierno</v>
      </c>
      <c r="O36" s="1134" t="s">
        <v>540</v>
      </c>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row>
    <row r="37" spans="1:71" s="168" customFormat="1" ht="12.75">
      <c r="A37" s="1109"/>
      <c r="B37" s="1122"/>
      <c r="C37" s="171" t="s">
        <v>56</v>
      </c>
      <c r="D37" s="183">
        <v>39</v>
      </c>
      <c r="E37" s="183">
        <v>50</v>
      </c>
      <c r="F37" s="1112"/>
      <c r="G37" s="1122"/>
      <c r="H37" s="1112"/>
      <c r="I37" s="1112"/>
      <c r="J37" s="1112"/>
      <c r="K37" s="1133"/>
      <c r="L37" s="1129"/>
      <c r="M37" s="1129"/>
      <c r="N37" s="1112"/>
      <c r="O37" s="1134"/>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row>
    <row r="38" spans="1:71" s="168" customFormat="1" ht="12.75">
      <c r="A38" s="1109"/>
      <c r="B38" s="1122" t="s">
        <v>546</v>
      </c>
      <c r="C38" s="171" t="s">
        <v>547</v>
      </c>
      <c r="D38" s="174">
        <v>4</v>
      </c>
      <c r="E38" s="174">
        <v>4</v>
      </c>
      <c r="F38" s="1112"/>
      <c r="G38" s="1124" t="s">
        <v>1120</v>
      </c>
      <c r="H38" s="1112">
        <v>65362080</v>
      </c>
      <c r="I38" s="1112">
        <v>0</v>
      </c>
      <c r="J38" s="1112"/>
      <c r="K38" s="1126">
        <f t="shared" si="0"/>
        <v>65362080</v>
      </c>
      <c r="L38" s="1129">
        <v>40909</v>
      </c>
      <c r="M38" s="1129">
        <v>41274</v>
      </c>
      <c r="N38" s="1131" t="str">
        <f>N36</f>
        <v>Secretaría de Gobierno</v>
      </c>
      <c r="O38" s="1099"/>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row>
    <row r="39" spans="1:71" s="168" customFormat="1" ht="63.75">
      <c r="A39" s="1109"/>
      <c r="B39" s="1122"/>
      <c r="C39" s="171" t="s">
        <v>548</v>
      </c>
      <c r="D39" s="174">
        <v>8500</v>
      </c>
      <c r="E39" s="174">
        <v>9000</v>
      </c>
      <c r="F39" s="1112"/>
      <c r="G39" s="1122"/>
      <c r="H39" s="1112"/>
      <c r="I39" s="1112"/>
      <c r="J39" s="1112"/>
      <c r="K39" s="1127"/>
      <c r="L39" s="1129"/>
      <c r="M39" s="1129"/>
      <c r="N39" s="1131"/>
      <c r="O39" s="1099"/>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row>
    <row r="40" spans="1:71" s="168" customFormat="1" ht="51.75" thickBot="1">
      <c r="A40" s="1110"/>
      <c r="B40" s="1123"/>
      <c r="C40" s="184" t="s">
        <v>549</v>
      </c>
      <c r="D40" s="185">
        <v>1691</v>
      </c>
      <c r="E40" s="185">
        <v>2000</v>
      </c>
      <c r="F40" s="1125"/>
      <c r="G40" s="1123"/>
      <c r="H40" s="1125"/>
      <c r="I40" s="1125"/>
      <c r="J40" s="1125"/>
      <c r="K40" s="1128"/>
      <c r="L40" s="1130"/>
      <c r="M40" s="1130"/>
      <c r="N40" s="1132"/>
      <c r="O40" s="1100"/>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row>
    <row r="41" spans="1:71" s="24" customFormat="1" ht="25.5">
      <c r="A41" s="1101" t="s">
        <v>72</v>
      </c>
      <c r="B41" s="963" t="s">
        <v>73</v>
      </c>
      <c r="C41" s="6" t="s">
        <v>82</v>
      </c>
      <c r="D41" s="35">
        <v>0</v>
      </c>
      <c r="E41" s="35">
        <v>0.25</v>
      </c>
      <c r="F41" s="1103" t="s">
        <v>550</v>
      </c>
      <c r="G41" s="1105" t="s">
        <v>1119</v>
      </c>
      <c r="H41" s="187">
        <v>10000000</v>
      </c>
      <c r="I41" s="187">
        <v>0</v>
      </c>
      <c r="J41" s="187"/>
      <c r="K41" s="1116">
        <f>SUM(H41:H44)</f>
        <v>200000000</v>
      </c>
      <c r="L41" s="1118">
        <v>40918</v>
      </c>
      <c r="M41" s="1118">
        <v>41274</v>
      </c>
      <c r="N41" s="1120" t="s">
        <v>536</v>
      </c>
      <c r="O41" s="1120"/>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1" s="24" customFormat="1" ht="38.25">
      <c r="A42" s="1101"/>
      <c r="B42" s="963"/>
      <c r="C42" s="6" t="s">
        <v>83</v>
      </c>
      <c r="D42" s="35">
        <v>1</v>
      </c>
      <c r="E42" s="35">
        <v>1</v>
      </c>
      <c r="F42" s="1104"/>
      <c r="G42" s="1106"/>
      <c r="H42" s="187">
        <v>5000000</v>
      </c>
      <c r="I42" s="187">
        <v>0</v>
      </c>
      <c r="J42" s="187"/>
      <c r="K42" s="1117"/>
      <c r="L42" s="1119"/>
      <c r="M42" s="1119"/>
      <c r="N42" s="1121"/>
      <c r="O42" s="1121"/>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1" s="24" customFormat="1" ht="63.75">
      <c r="A43" s="1101"/>
      <c r="B43" s="6" t="s">
        <v>74</v>
      </c>
      <c r="C43" s="6" t="s">
        <v>75</v>
      </c>
      <c r="D43" s="186">
        <v>3500</v>
      </c>
      <c r="E43" s="142">
        <v>3500</v>
      </c>
      <c r="F43" s="1104"/>
      <c r="G43" s="1106"/>
      <c r="H43" s="187">
        <v>180000000</v>
      </c>
      <c r="I43" s="187">
        <v>0</v>
      </c>
      <c r="J43" s="187"/>
      <c r="K43" s="1117"/>
      <c r="L43" s="1119"/>
      <c r="M43" s="1119"/>
      <c r="N43" s="1121"/>
      <c r="O43" s="1121"/>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1" s="24" customFormat="1" ht="64.5" thickBot="1">
      <c r="A44" s="1102"/>
      <c r="B44" s="71" t="s">
        <v>76</v>
      </c>
      <c r="C44" s="71" t="s">
        <v>77</v>
      </c>
      <c r="D44" s="124">
        <v>1</v>
      </c>
      <c r="E44" s="124">
        <v>6</v>
      </c>
      <c r="F44" s="1104"/>
      <c r="G44" s="1107"/>
      <c r="H44" s="188">
        <v>5000000</v>
      </c>
      <c r="I44" s="188">
        <v>0</v>
      </c>
      <c r="J44" s="188"/>
      <c r="K44" s="1117"/>
      <c r="L44" s="1119"/>
      <c r="M44" s="1119"/>
      <c r="N44" s="1121"/>
      <c r="O44" s="1121"/>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1" customFormat="1" ht="16.5" thickBot="1">
      <c r="A45" s="1113" t="s">
        <v>111</v>
      </c>
      <c r="B45" s="1114"/>
      <c r="C45" s="1114"/>
      <c r="D45" s="1114"/>
      <c r="E45" s="1114"/>
      <c r="F45" s="1114"/>
      <c r="G45" s="1115"/>
      <c r="H45" s="189">
        <f>SUM(H10:H44)</f>
        <v>3641696223</v>
      </c>
      <c r="I45" s="189">
        <f>SUM(I42:I43)</f>
        <v>0</v>
      </c>
      <c r="J45" s="189">
        <f>SUM(J42:J43)</f>
        <v>0</v>
      </c>
      <c r="K45" s="189">
        <v>3700000000</v>
      </c>
      <c r="L45" s="190"/>
      <c r="M45" s="191"/>
      <c r="N45" s="191"/>
      <c r="O45" s="192"/>
    </row>
  </sheetData>
  <mergeCells count="102">
    <mergeCell ref="A1:B1"/>
    <mergeCell ref="A2:B2"/>
    <mergeCell ref="A3:B3"/>
    <mergeCell ref="A4:B4"/>
    <mergeCell ref="A10:A15"/>
    <mergeCell ref="F10:F15"/>
    <mergeCell ref="G11:G12"/>
    <mergeCell ref="H7:K7"/>
    <mergeCell ref="F7:F9"/>
    <mergeCell ref="H8:H9"/>
    <mergeCell ref="I8:J8"/>
    <mergeCell ref="K8:K9"/>
    <mergeCell ref="A7:A9"/>
    <mergeCell ref="B7:B9"/>
    <mergeCell ref="C7:C9"/>
    <mergeCell ref="D7:D9"/>
    <mergeCell ref="E7:E9"/>
    <mergeCell ref="G7:G9"/>
    <mergeCell ref="O11:O12"/>
    <mergeCell ref="G13:G15"/>
    <mergeCell ref="K13:K15"/>
    <mergeCell ref="L13:L15"/>
    <mergeCell ref="M13:M15"/>
    <mergeCell ref="N13:N15"/>
    <mergeCell ref="O13:O15"/>
    <mergeCell ref="D2:I3"/>
    <mergeCell ref="D1:I1"/>
    <mergeCell ref="L7:M8"/>
    <mergeCell ref="N7:N9"/>
    <mergeCell ref="O7:O9"/>
    <mergeCell ref="I16:I17"/>
    <mergeCell ref="G18:G27"/>
    <mergeCell ref="H18:H23"/>
    <mergeCell ref="I18:I23"/>
    <mergeCell ref="B19:B20"/>
    <mergeCell ref="N11:N12"/>
    <mergeCell ref="B26:B27"/>
    <mergeCell ref="J16:J17"/>
    <mergeCell ref="K16:K17"/>
    <mergeCell ref="L16:L17"/>
    <mergeCell ref="M16:M17"/>
    <mergeCell ref="N16:N28"/>
    <mergeCell ref="K11:K12"/>
    <mergeCell ref="L11:L12"/>
    <mergeCell ref="M11:M12"/>
    <mergeCell ref="O16:O28"/>
    <mergeCell ref="J18:J23"/>
    <mergeCell ref="K18:K27"/>
    <mergeCell ref="L18:L27"/>
    <mergeCell ref="M18:M27"/>
    <mergeCell ref="B21:B23"/>
    <mergeCell ref="B24:B25"/>
    <mergeCell ref="H24:H25"/>
    <mergeCell ref="I24:I25"/>
    <mergeCell ref="J24:J25"/>
    <mergeCell ref="H26:H27"/>
    <mergeCell ref="I26:I27"/>
    <mergeCell ref="J26:J27"/>
    <mergeCell ref="F16:F40"/>
    <mergeCell ref="G16:G17"/>
    <mergeCell ref="B31:B32"/>
    <mergeCell ref="G31:G33"/>
    <mergeCell ref="H31:H33"/>
    <mergeCell ref="I31:I33"/>
    <mergeCell ref="J31:J33"/>
    <mergeCell ref="K31:K33"/>
    <mergeCell ref="L31:L33"/>
    <mergeCell ref="M31:M33"/>
    <mergeCell ref="N31:N33"/>
    <mergeCell ref="G36:G37"/>
    <mergeCell ref="H36:H37"/>
    <mergeCell ref="I36:I37"/>
    <mergeCell ref="J36:J37"/>
    <mergeCell ref="K36:K37"/>
    <mergeCell ref="L36:L37"/>
    <mergeCell ref="M36:M37"/>
    <mergeCell ref="N36:N37"/>
    <mergeCell ref="O36:O37"/>
    <mergeCell ref="O38:O40"/>
    <mergeCell ref="A41:A44"/>
    <mergeCell ref="B41:B42"/>
    <mergeCell ref="F41:F44"/>
    <mergeCell ref="G41:G44"/>
    <mergeCell ref="A16:A40"/>
    <mergeCell ref="H16:H17"/>
    <mergeCell ref="A45:G45"/>
    <mergeCell ref="K41:K44"/>
    <mergeCell ref="L41:L44"/>
    <mergeCell ref="M41:M44"/>
    <mergeCell ref="N41:N44"/>
    <mergeCell ref="O41:O44"/>
    <mergeCell ref="B38:B40"/>
    <mergeCell ref="G38:G40"/>
    <mergeCell ref="H38:H40"/>
    <mergeCell ref="I38:I40"/>
    <mergeCell ref="J38:J40"/>
    <mergeCell ref="K38:K40"/>
    <mergeCell ref="L38:L40"/>
    <mergeCell ref="M38:M40"/>
    <mergeCell ref="N38:N40"/>
    <mergeCell ref="O31:O33"/>
    <mergeCell ref="B36:B37"/>
  </mergeCells>
  <phoneticPr fontId="3" type="noConversion"/>
  <pageMargins left="0.15748031496062992" right="0.15748031496062992" top="0.59055118110236227" bottom="0.43307086614173229" header="0" footer="0"/>
  <pageSetup paperSize="7" scale="52" orientation="landscape" r:id="rId1"/>
  <headerFooter alignWithMargins="0"/>
  <rowBreaks count="1" manualBreakCount="1">
    <brk id="31" max="14" man="1"/>
  </rowBreaks>
  <drawing r:id="rId2"/>
</worksheet>
</file>

<file path=xl/worksheets/sheet6.xml><?xml version="1.0" encoding="utf-8"?>
<worksheet xmlns="http://schemas.openxmlformats.org/spreadsheetml/2006/main" xmlns:r="http://schemas.openxmlformats.org/officeDocument/2006/relationships">
  <sheetPr>
    <tabColor rgb="FFC00000"/>
  </sheetPr>
  <dimension ref="A1:O16"/>
  <sheetViews>
    <sheetView zoomScale="90" zoomScaleNormal="75" workbookViewId="0">
      <selection activeCell="G11" sqref="G11"/>
    </sheetView>
  </sheetViews>
  <sheetFormatPr baseColWidth="10" defaultRowHeight="12.75"/>
  <cols>
    <col min="1" max="1" width="23.5703125" customWidth="1"/>
    <col min="2" max="2" width="24.7109375" style="3" customWidth="1"/>
    <col min="3" max="3" width="22.5703125" style="10" customWidth="1"/>
    <col min="4" max="5" width="14" customWidth="1"/>
    <col min="6" max="6" width="15.85546875" style="4" customWidth="1"/>
    <col min="7" max="7" width="27.7109375" customWidth="1"/>
    <col min="8" max="8" width="18.7109375" customWidth="1"/>
    <col min="9" max="9" width="19.85546875" customWidth="1"/>
    <col min="11" max="11" width="19.7109375" bestFit="1" customWidth="1"/>
    <col min="12" max="13" width="11.5703125" customWidth="1"/>
    <col min="14" max="14" width="16.28515625" customWidth="1"/>
    <col min="15" max="15" width="18.7109375" customWidth="1"/>
  </cols>
  <sheetData>
    <row r="1" spans="1:15" ht="15.75" customHeight="1" thickBot="1">
      <c r="A1" s="989" t="s">
        <v>57</v>
      </c>
      <c r="B1" s="991"/>
      <c r="C1" s="19"/>
      <c r="D1" s="1176" t="s">
        <v>112</v>
      </c>
      <c r="E1" s="1177"/>
      <c r="F1" s="1177"/>
      <c r="G1" s="1177"/>
      <c r="H1" s="1177"/>
      <c r="I1" s="1178"/>
      <c r="J1" s="18"/>
      <c r="K1" s="18"/>
      <c r="L1" s="18"/>
      <c r="M1" s="18"/>
      <c r="N1" s="18"/>
    </row>
    <row r="2" spans="1:15" ht="12.75" customHeight="1">
      <c r="A2" s="994" t="s">
        <v>58</v>
      </c>
      <c r="B2" s="996"/>
      <c r="C2" s="20"/>
      <c r="D2" s="1179" t="s">
        <v>464</v>
      </c>
      <c r="E2" s="1180"/>
      <c r="F2" s="1180"/>
      <c r="G2" s="1180"/>
      <c r="H2" s="1180"/>
      <c r="I2" s="1181"/>
      <c r="J2" s="18"/>
      <c r="K2" s="18"/>
      <c r="L2" s="18"/>
      <c r="M2" s="18"/>
      <c r="N2" s="18"/>
    </row>
    <row r="3" spans="1:15" ht="16.5" thickBot="1">
      <c r="A3" s="1013" t="s">
        <v>59</v>
      </c>
      <c r="B3" s="1015"/>
      <c r="C3" s="22"/>
      <c r="D3" s="1182"/>
      <c r="E3" s="1183"/>
      <c r="F3" s="1183"/>
      <c r="G3" s="1183"/>
      <c r="H3" s="1183"/>
      <c r="I3" s="1184"/>
      <c r="J3" s="18"/>
      <c r="K3" s="18"/>
      <c r="L3" s="18"/>
      <c r="M3" s="18"/>
      <c r="N3" s="18"/>
    </row>
    <row r="4" spans="1:15" ht="16.5" thickBot="1">
      <c r="A4" s="946" t="s">
        <v>1093</v>
      </c>
      <c r="B4" s="948"/>
      <c r="C4" s="22"/>
      <c r="D4" s="34"/>
      <c r="E4" s="34"/>
      <c r="F4" s="32"/>
      <c r="G4" s="18"/>
      <c r="H4" s="18"/>
      <c r="I4" s="18"/>
      <c r="J4" s="18"/>
      <c r="K4" s="18"/>
      <c r="L4" s="18"/>
      <c r="M4" s="18"/>
      <c r="N4" s="18"/>
    </row>
    <row r="5" spans="1:15" ht="13.5" thickBot="1">
      <c r="A5" s="20"/>
      <c r="B5" s="20"/>
      <c r="C5" s="20"/>
      <c r="D5" s="33"/>
      <c r="E5" s="33"/>
      <c r="F5" s="32"/>
      <c r="G5" s="18"/>
      <c r="H5" s="18"/>
      <c r="I5" s="18"/>
      <c r="J5" s="18"/>
      <c r="K5" s="18"/>
      <c r="L5" s="18"/>
      <c r="M5" s="18"/>
      <c r="N5" s="18"/>
    </row>
    <row r="6" spans="1:15" ht="12.75" customHeight="1">
      <c r="A6" s="1188" t="s">
        <v>462</v>
      </c>
      <c r="B6" s="984" t="s">
        <v>461</v>
      </c>
      <c r="C6" s="984" t="s">
        <v>414</v>
      </c>
      <c r="D6" s="984" t="s">
        <v>78</v>
      </c>
      <c r="E6" s="984" t="s">
        <v>79</v>
      </c>
      <c r="F6" s="984" t="s">
        <v>460</v>
      </c>
      <c r="G6" s="921" t="s">
        <v>17</v>
      </c>
      <c r="H6" s="921" t="s">
        <v>457</v>
      </c>
      <c r="I6" s="921"/>
      <c r="J6" s="921"/>
      <c r="K6" s="921"/>
      <c r="L6" s="922" t="s">
        <v>18</v>
      </c>
      <c r="M6" s="923"/>
      <c r="N6" s="934" t="s">
        <v>19</v>
      </c>
      <c r="O6" s="926" t="s">
        <v>16</v>
      </c>
    </row>
    <row r="7" spans="1:15" ht="12.75" customHeight="1">
      <c r="A7" s="1189"/>
      <c r="B7" s="985"/>
      <c r="C7" s="985"/>
      <c r="D7" s="985"/>
      <c r="E7" s="985"/>
      <c r="F7" s="985"/>
      <c r="G7" s="932"/>
      <c r="H7" s="987" t="s">
        <v>20</v>
      </c>
      <c r="I7" s="932" t="s">
        <v>456</v>
      </c>
      <c r="J7" s="932"/>
      <c r="K7" s="987" t="s">
        <v>21</v>
      </c>
      <c r="L7" s="924"/>
      <c r="M7" s="925"/>
      <c r="N7" s="935"/>
      <c r="O7" s="927"/>
    </row>
    <row r="8" spans="1:15" ht="39" thickBot="1">
      <c r="A8" s="1190"/>
      <c r="B8" s="986"/>
      <c r="C8" s="986"/>
      <c r="D8" s="986"/>
      <c r="E8" s="986"/>
      <c r="F8" s="986"/>
      <c r="G8" s="933"/>
      <c r="H8" s="988"/>
      <c r="I8" s="146" t="s">
        <v>22</v>
      </c>
      <c r="J8" s="146" t="s">
        <v>23</v>
      </c>
      <c r="K8" s="988"/>
      <c r="L8" s="145" t="s">
        <v>24</v>
      </c>
      <c r="M8" s="145" t="s">
        <v>25</v>
      </c>
      <c r="N8" s="936"/>
      <c r="O8" s="928"/>
    </row>
    <row r="9" spans="1:15" ht="61.5" customHeight="1">
      <c r="A9" s="95" t="s">
        <v>403</v>
      </c>
      <c r="B9" s="65" t="s">
        <v>400</v>
      </c>
      <c r="C9" s="65" t="s">
        <v>401</v>
      </c>
      <c r="D9" s="212">
        <v>1</v>
      </c>
      <c r="E9" s="212">
        <v>1</v>
      </c>
      <c r="F9" s="805">
        <v>150000000</v>
      </c>
      <c r="G9" s="837" t="s">
        <v>1097</v>
      </c>
      <c r="H9" s="201">
        <v>150000000</v>
      </c>
      <c r="I9" s="37"/>
      <c r="J9" s="38"/>
      <c r="K9" s="202">
        <f>H9</f>
        <v>150000000</v>
      </c>
      <c r="L9" s="203">
        <v>40909</v>
      </c>
      <c r="M9" s="204">
        <v>41274</v>
      </c>
      <c r="N9" s="503" t="s">
        <v>533</v>
      </c>
      <c r="O9" s="39"/>
    </row>
    <row r="10" spans="1:15" ht="52.5" customHeight="1">
      <c r="A10" s="1191" t="s">
        <v>552</v>
      </c>
      <c r="B10" s="1193" t="s">
        <v>113</v>
      </c>
      <c r="C10" s="1195" t="s">
        <v>553</v>
      </c>
      <c r="D10" s="1196">
        <v>5</v>
      </c>
      <c r="E10" s="1196">
        <v>5</v>
      </c>
      <c r="F10" s="1198">
        <v>33366300000</v>
      </c>
      <c r="G10" s="870" t="s">
        <v>1121</v>
      </c>
      <c r="H10" s="200">
        <v>1366300000</v>
      </c>
      <c r="I10" s="195"/>
      <c r="J10" s="196"/>
      <c r="K10" s="197">
        <f>I10+H10</f>
        <v>1366300000</v>
      </c>
      <c r="L10" s="198">
        <v>40909</v>
      </c>
      <c r="M10" s="199">
        <v>41274</v>
      </c>
      <c r="N10" s="470" t="s">
        <v>844</v>
      </c>
      <c r="O10" s="205"/>
    </row>
    <row r="11" spans="1:15" ht="52.5" customHeight="1" thickBot="1">
      <c r="A11" s="1192"/>
      <c r="B11" s="1194"/>
      <c r="C11" s="1194"/>
      <c r="D11" s="1197"/>
      <c r="E11" s="1197"/>
      <c r="F11" s="1199"/>
      <c r="G11" s="213" t="s">
        <v>551</v>
      </c>
      <c r="H11" s="206"/>
      <c r="I11" s="207">
        <v>32000000000</v>
      </c>
      <c r="J11" s="502" t="s">
        <v>843</v>
      </c>
      <c r="K11" s="208">
        <f>I11+H11</f>
        <v>32000000000</v>
      </c>
      <c r="L11" s="209">
        <v>40923</v>
      </c>
      <c r="M11" s="210">
        <v>41639</v>
      </c>
      <c r="N11" s="471" t="s">
        <v>844</v>
      </c>
      <c r="O11" s="211"/>
    </row>
    <row r="12" spans="1:15" ht="16.5" thickBot="1">
      <c r="A12" s="1185" t="s">
        <v>111</v>
      </c>
      <c r="B12" s="1186"/>
      <c r="C12" s="1186"/>
      <c r="D12" s="1186"/>
      <c r="E12" s="1186"/>
      <c r="F12" s="1186"/>
      <c r="G12" s="1187"/>
      <c r="H12" s="57">
        <f>SUM(H9:H10)</f>
        <v>1516300000</v>
      </c>
      <c r="I12" s="57">
        <f>SUM(I11)</f>
        <v>32000000000</v>
      </c>
      <c r="J12" s="57">
        <f>SUM(J9:J10)</f>
        <v>0</v>
      </c>
      <c r="K12" s="57">
        <f>SUM(K9:K11)</f>
        <v>33516300000</v>
      </c>
      <c r="L12" s="58"/>
      <c r="M12" s="59"/>
      <c r="N12" s="59"/>
      <c r="O12" s="60"/>
    </row>
    <row r="15" spans="1:15">
      <c r="F15"/>
    </row>
    <row r="16" spans="1:15">
      <c r="F16"/>
    </row>
  </sheetData>
  <mergeCells count="27">
    <mergeCell ref="A12:G12"/>
    <mergeCell ref="G6:G8"/>
    <mergeCell ref="A6:A8"/>
    <mergeCell ref="L6:M7"/>
    <mergeCell ref="A10:A11"/>
    <mergeCell ref="B10:B11"/>
    <mergeCell ref="C10:C11"/>
    <mergeCell ref="D10:D11"/>
    <mergeCell ref="E10:E11"/>
    <mergeCell ref="F10:F11"/>
    <mergeCell ref="E6:E8"/>
    <mergeCell ref="A1:B1"/>
    <mergeCell ref="D1:I1"/>
    <mergeCell ref="A2:B2"/>
    <mergeCell ref="D2:I3"/>
    <mergeCell ref="A3:B3"/>
    <mergeCell ref="A4:B4"/>
    <mergeCell ref="B6:B8"/>
    <mergeCell ref="C6:C8"/>
    <mergeCell ref="D6:D8"/>
    <mergeCell ref="O6:O8"/>
    <mergeCell ref="H7:H8"/>
    <mergeCell ref="I7:J7"/>
    <mergeCell ref="K7:K8"/>
    <mergeCell ref="F6:F8"/>
    <mergeCell ref="N6:N8"/>
    <mergeCell ref="H6:K6"/>
  </mergeCells>
  <printOptions horizontalCentered="1"/>
  <pageMargins left="0.15748031496062992" right="0.15748031496062992" top="0.6692913385826772" bottom="0.23622047244094491" header="0" footer="0"/>
  <pageSetup paperSize="7" scale="53"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rgb="FFC00000"/>
  </sheetPr>
  <dimension ref="A1:O32"/>
  <sheetViews>
    <sheetView topLeftCell="A7" zoomScale="70" zoomScaleNormal="70" workbookViewId="0">
      <selection activeCell="G31" sqref="G31"/>
    </sheetView>
  </sheetViews>
  <sheetFormatPr baseColWidth="10" defaultColWidth="16.5703125" defaultRowHeight="12.75"/>
  <cols>
    <col min="1" max="1" width="16.5703125" customWidth="1"/>
    <col min="2" max="2" width="28.140625" style="3" customWidth="1"/>
    <col min="3" max="3" width="24.140625" style="10" customWidth="1"/>
    <col min="4" max="5" width="16.5703125" customWidth="1"/>
    <col min="6" max="6" width="16.5703125" style="215" customWidth="1"/>
    <col min="7" max="7" width="25.140625" customWidth="1"/>
    <col min="8" max="8" width="16.5703125" customWidth="1"/>
    <col min="9" max="9" width="17.85546875" customWidth="1"/>
    <col min="10" max="10" width="16.5703125" customWidth="1"/>
    <col min="11" max="11" width="19.7109375" customWidth="1"/>
    <col min="12" max="12" width="13.85546875" customWidth="1"/>
    <col min="13" max="13" width="12.85546875" customWidth="1"/>
  </cols>
  <sheetData>
    <row r="1" spans="1:15" ht="16.5" thickBot="1">
      <c r="A1" s="989" t="s">
        <v>685</v>
      </c>
      <c r="B1" s="991"/>
      <c r="C1" s="19"/>
      <c r="D1" s="1221" t="s">
        <v>112</v>
      </c>
      <c r="E1" s="1222"/>
      <c r="F1" s="1222"/>
      <c r="G1" s="1222"/>
      <c r="H1" s="1222"/>
      <c r="I1" s="1223"/>
      <c r="J1" s="18"/>
      <c r="K1" s="18"/>
      <c r="L1" s="18"/>
      <c r="M1" s="18"/>
      <c r="N1" s="18"/>
    </row>
    <row r="2" spans="1:15">
      <c r="A2" s="994" t="s">
        <v>58</v>
      </c>
      <c r="B2" s="996"/>
      <c r="C2" s="20"/>
      <c r="D2" s="1224" t="s">
        <v>992</v>
      </c>
      <c r="E2" s="1225"/>
      <c r="F2" s="1225"/>
      <c r="G2" s="1225"/>
      <c r="H2" s="1225"/>
      <c r="I2" s="1226"/>
      <c r="J2" s="18"/>
      <c r="K2" s="18"/>
      <c r="L2" s="18"/>
      <c r="M2" s="18"/>
      <c r="N2" s="18"/>
    </row>
    <row r="3" spans="1:15" ht="16.5" thickBot="1">
      <c r="A3" s="1013" t="s">
        <v>59</v>
      </c>
      <c r="B3" s="1015"/>
      <c r="C3" s="22"/>
      <c r="D3" s="1227"/>
      <c r="E3" s="1228"/>
      <c r="F3" s="1228"/>
      <c r="G3" s="1228"/>
      <c r="H3" s="1228"/>
      <c r="I3" s="1229"/>
      <c r="J3" s="18"/>
      <c r="K3" s="18"/>
      <c r="L3" s="18"/>
      <c r="M3" s="18"/>
      <c r="N3" s="18"/>
    </row>
    <row r="4" spans="1:15" ht="16.5" thickBot="1">
      <c r="A4" s="946" t="s">
        <v>1</v>
      </c>
      <c r="B4" s="948"/>
      <c r="C4" s="22"/>
      <c r="D4" s="34"/>
      <c r="E4" s="34"/>
      <c r="F4" s="214"/>
      <c r="G4" s="18"/>
      <c r="H4" s="18"/>
      <c r="I4" s="18"/>
      <c r="J4" s="18"/>
      <c r="K4" s="18"/>
      <c r="L4" s="18"/>
      <c r="M4" s="18"/>
      <c r="N4" s="18"/>
    </row>
    <row r="5" spans="1:15" ht="13.5" thickBot="1">
      <c r="A5" s="20"/>
      <c r="B5" s="20"/>
      <c r="C5" s="20"/>
      <c r="D5" s="33"/>
      <c r="E5" s="33"/>
      <c r="F5" s="214"/>
      <c r="G5" s="18"/>
      <c r="H5" s="18"/>
      <c r="I5" s="18"/>
      <c r="J5" s="18"/>
      <c r="K5" s="18"/>
      <c r="L5" s="18"/>
      <c r="M5" s="18"/>
      <c r="N5" s="18"/>
    </row>
    <row r="6" spans="1:15">
      <c r="A6" s="1188" t="s">
        <v>462</v>
      </c>
      <c r="B6" s="984" t="s">
        <v>686</v>
      </c>
      <c r="C6" s="984" t="s">
        <v>414</v>
      </c>
      <c r="D6" s="984" t="s">
        <v>78</v>
      </c>
      <c r="E6" s="984" t="s">
        <v>79</v>
      </c>
      <c r="F6" s="1232" t="s">
        <v>460</v>
      </c>
      <c r="G6" s="921" t="s">
        <v>17</v>
      </c>
      <c r="H6" s="921" t="s">
        <v>457</v>
      </c>
      <c r="I6" s="921"/>
      <c r="J6" s="921"/>
      <c r="K6" s="921"/>
      <c r="L6" s="921" t="s">
        <v>687</v>
      </c>
      <c r="M6" s="921"/>
      <c r="N6" s="934" t="s">
        <v>19</v>
      </c>
      <c r="O6" s="926" t="s">
        <v>688</v>
      </c>
    </row>
    <row r="7" spans="1:15">
      <c r="A7" s="1189"/>
      <c r="B7" s="985"/>
      <c r="C7" s="985"/>
      <c r="D7" s="985"/>
      <c r="E7" s="985"/>
      <c r="F7" s="1233"/>
      <c r="G7" s="932"/>
      <c r="H7" s="987" t="s">
        <v>20</v>
      </c>
      <c r="I7" s="932" t="s">
        <v>456</v>
      </c>
      <c r="J7" s="932"/>
      <c r="K7" s="987" t="s">
        <v>21</v>
      </c>
      <c r="L7" s="932"/>
      <c r="M7" s="932"/>
      <c r="N7" s="935"/>
      <c r="O7" s="927"/>
    </row>
    <row r="8" spans="1:15" ht="24.75" thickBot="1">
      <c r="A8" s="1230"/>
      <c r="B8" s="1231"/>
      <c r="C8" s="1231"/>
      <c r="D8" s="1231"/>
      <c r="E8" s="1231"/>
      <c r="F8" s="1234"/>
      <c r="G8" s="1261"/>
      <c r="H8" s="1260"/>
      <c r="I8" s="155" t="s">
        <v>22</v>
      </c>
      <c r="J8" s="155" t="s">
        <v>23</v>
      </c>
      <c r="K8" s="1260"/>
      <c r="L8" s="155" t="s">
        <v>24</v>
      </c>
      <c r="M8" s="155" t="s">
        <v>25</v>
      </c>
      <c r="N8" s="1262"/>
      <c r="O8" s="1259"/>
    </row>
    <row r="9" spans="1:15" ht="38.25" customHeight="1">
      <c r="A9" s="1239" t="s">
        <v>84</v>
      </c>
      <c r="B9" s="1250" t="s">
        <v>86</v>
      </c>
      <c r="C9" s="383" t="s">
        <v>87</v>
      </c>
      <c r="D9" s="216">
        <v>300</v>
      </c>
      <c r="E9" s="216">
        <v>100</v>
      </c>
      <c r="F9" s="1252">
        <v>500000000</v>
      </c>
      <c r="G9" s="1242" t="s">
        <v>1122</v>
      </c>
      <c r="H9" s="1235">
        <v>80000000</v>
      </c>
      <c r="I9" s="1235"/>
      <c r="J9" s="1235">
        <f>SUM(H9:H16)</f>
        <v>500000000</v>
      </c>
      <c r="K9" s="1203">
        <f>SUM(H9:H14)</f>
        <v>395578143</v>
      </c>
      <c r="L9" s="1214">
        <v>40909</v>
      </c>
      <c r="M9" s="1216">
        <v>41274</v>
      </c>
      <c r="N9" s="1218" t="s">
        <v>554</v>
      </c>
      <c r="O9" s="1200"/>
    </row>
    <row r="10" spans="1:15" ht="63.75">
      <c r="A10" s="1240"/>
      <c r="B10" s="1251"/>
      <c r="C10" s="384" t="s">
        <v>88</v>
      </c>
      <c r="D10" s="217">
        <v>0.18</v>
      </c>
      <c r="E10" s="217">
        <v>0.05</v>
      </c>
      <c r="F10" s="1253"/>
      <c r="G10" s="1243"/>
      <c r="H10" s="1236"/>
      <c r="I10" s="1236"/>
      <c r="J10" s="1236"/>
      <c r="K10" s="1204"/>
      <c r="L10" s="1215"/>
      <c r="M10" s="1217"/>
      <c r="N10" s="1219"/>
      <c r="O10" s="1201"/>
    </row>
    <row r="11" spans="1:15" ht="51">
      <c r="A11" s="1240"/>
      <c r="B11" s="384" t="s">
        <v>89</v>
      </c>
      <c r="C11" s="384" t="s">
        <v>90</v>
      </c>
      <c r="D11" s="218">
        <v>5600</v>
      </c>
      <c r="E11" s="218">
        <v>1500</v>
      </c>
      <c r="F11" s="1253"/>
      <c r="G11" s="1243"/>
      <c r="H11" s="219">
        <v>15000000</v>
      </c>
      <c r="I11" s="219"/>
      <c r="J11" s="219"/>
      <c r="K11" s="1204"/>
      <c r="L11" s="220">
        <v>40909</v>
      </c>
      <c r="M11" s="221">
        <v>41274</v>
      </c>
      <c r="N11" s="1219"/>
      <c r="O11" s="1201"/>
    </row>
    <row r="12" spans="1:15" ht="38.25">
      <c r="A12" s="1240"/>
      <c r="B12" s="384" t="s">
        <v>91</v>
      </c>
      <c r="C12" s="384" t="s">
        <v>92</v>
      </c>
      <c r="D12" s="218">
        <v>2</v>
      </c>
      <c r="E12" s="218">
        <v>1</v>
      </c>
      <c r="F12" s="1253"/>
      <c r="G12" s="1243"/>
      <c r="H12" s="219">
        <v>10000000</v>
      </c>
      <c r="I12" s="219"/>
      <c r="J12" s="219"/>
      <c r="K12" s="1204"/>
      <c r="L12" s="220">
        <v>40909</v>
      </c>
      <c r="M12" s="221">
        <v>41274</v>
      </c>
      <c r="N12" s="1219"/>
      <c r="O12" s="1201"/>
    </row>
    <row r="13" spans="1:15" ht="102">
      <c r="A13" s="1240"/>
      <c r="B13" s="384" t="s">
        <v>99</v>
      </c>
      <c r="C13" s="384" t="s">
        <v>100</v>
      </c>
      <c r="D13" s="218">
        <v>17</v>
      </c>
      <c r="E13" s="218">
        <v>12</v>
      </c>
      <c r="F13" s="1253"/>
      <c r="G13" s="1243"/>
      <c r="H13" s="219">
        <v>60000000</v>
      </c>
      <c r="I13" s="219"/>
      <c r="J13" s="219"/>
      <c r="K13" s="1204"/>
      <c r="L13" s="220">
        <v>40969</v>
      </c>
      <c r="M13" s="221">
        <v>41274</v>
      </c>
      <c r="N13" s="1219"/>
      <c r="O13" s="1201"/>
    </row>
    <row r="14" spans="1:15" ht="63.75">
      <c r="A14" s="1240"/>
      <c r="B14" s="384" t="s">
        <v>692</v>
      </c>
      <c r="C14" s="384" t="s">
        <v>105</v>
      </c>
      <c r="D14" s="218">
        <v>2400</v>
      </c>
      <c r="E14" s="218">
        <v>2400</v>
      </c>
      <c r="F14" s="1253"/>
      <c r="G14" s="1244"/>
      <c r="H14" s="399">
        <f>200000000-9421857+40000000</f>
        <v>230578143</v>
      </c>
      <c r="I14" s="222"/>
      <c r="J14" s="222"/>
      <c r="K14" s="1205"/>
      <c r="L14" s="221">
        <v>40909</v>
      </c>
      <c r="M14" s="221">
        <v>41274</v>
      </c>
      <c r="N14" s="1219"/>
      <c r="O14" s="1202"/>
    </row>
    <row r="15" spans="1:15" ht="99.75">
      <c r="A15" s="1240"/>
      <c r="B15" s="223" t="s">
        <v>468</v>
      </c>
      <c r="C15" s="223" t="s">
        <v>469</v>
      </c>
      <c r="D15" s="224">
        <v>0</v>
      </c>
      <c r="E15" s="224">
        <v>1</v>
      </c>
      <c r="F15" s="1253"/>
      <c r="G15" s="834" t="s">
        <v>1123</v>
      </c>
      <c r="H15" s="225">
        <v>84421857</v>
      </c>
      <c r="I15" s="400">
        <v>1322609102</v>
      </c>
      <c r="J15" s="226" t="s">
        <v>693</v>
      </c>
      <c r="K15" s="227">
        <f>I15+H15</f>
        <v>1407030959</v>
      </c>
      <c r="L15" s="221">
        <v>40909</v>
      </c>
      <c r="M15" s="221">
        <v>41274</v>
      </c>
      <c r="N15" s="1219"/>
      <c r="O15" s="227"/>
    </row>
    <row r="16" spans="1:15" ht="72" thickBot="1">
      <c r="A16" s="1241"/>
      <c r="B16" s="98" t="s">
        <v>103</v>
      </c>
      <c r="C16" s="98" t="s">
        <v>104</v>
      </c>
      <c r="D16" s="401">
        <v>6</v>
      </c>
      <c r="E16" s="401">
        <v>1</v>
      </c>
      <c r="F16" s="1254"/>
      <c r="G16" s="408" t="s">
        <v>555</v>
      </c>
      <c r="H16" s="402">
        <v>20000000</v>
      </c>
      <c r="I16" s="403"/>
      <c r="J16" s="404"/>
      <c r="K16" s="405">
        <f>H16</f>
        <v>20000000</v>
      </c>
      <c r="L16" s="406">
        <v>40909</v>
      </c>
      <c r="M16" s="407">
        <v>40920</v>
      </c>
      <c r="N16" s="1220"/>
      <c r="O16" s="405"/>
    </row>
    <row r="17" spans="1:15" ht="76.5">
      <c r="A17" s="949" t="s">
        <v>84</v>
      </c>
      <c r="B17" s="8" t="s">
        <v>695</v>
      </c>
      <c r="C17" s="8" t="s">
        <v>85</v>
      </c>
      <c r="D17" s="36">
        <v>6</v>
      </c>
      <c r="E17" s="36">
        <v>6</v>
      </c>
      <c r="F17" s="1245"/>
      <c r="G17" s="1248" t="s">
        <v>1124</v>
      </c>
      <c r="H17" s="411">
        <v>60000000</v>
      </c>
      <c r="I17" s="411"/>
      <c r="J17" s="411"/>
      <c r="K17" s="1213">
        <f>SUM(H17:H20)</f>
        <v>233984131</v>
      </c>
      <c r="L17" s="1212">
        <v>40923</v>
      </c>
      <c r="M17" s="1212">
        <v>41274</v>
      </c>
      <c r="N17" s="1208" t="s">
        <v>556</v>
      </c>
      <c r="O17" s="1210"/>
    </row>
    <row r="18" spans="1:15" ht="51">
      <c r="A18" s="892"/>
      <c r="B18" s="6" t="s">
        <v>97</v>
      </c>
      <c r="C18" s="6" t="s">
        <v>98</v>
      </c>
      <c r="D18" s="29">
        <v>20</v>
      </c>
      <c r="E18" s="412">
        <v>20</v>
      </c>
      <c r="F18" s="1246"/>
      <c r="G18" s="1249"/>
      <c r="H18" s="413">
        <f>1800000*12</f>
        <v>21600000</v>
      </c>
      <c r="I18" s="413"/>
      <c r="J18" s="413"/>
      <c r="K18" s="1211" t="e">
        <f>+#REF!</f>
        <v>#REF!</v>
      </c>
      <c r="L18" s="1206"/>
      <c r="M18" s="1206"/>
      <c r="N18" s="1209"/>
      <c r="O18" s="1207"/>
    </row>
    <row r="19" spans="1:15" ht="38.25">
      <c r="A19" s="892"/>
      <c r="B19" s="6" t="s">
        <v>101</v>
      </c>
      <c r="C19" s="6" t="s">
        <v>102</v>
      </c>
      <c r="D19" s="29">
        <v>0</v>
      </c>
      <c r="E19" s="29">
        <v>1</v>
      </c>
      <c r="F19" s="1246"/>
      <c r="G19" s="1249"/>
      <c r="H19" s="413">
        <v>10000000</v>
      </c>
      <c r="I19" s="413"/>
      <c r="J19" s="413"/>
      <c r="K19" s="1211" t="e">
        <f>+#REF!</f>
        <v>#REF!</v>
      </c>
      <c r="L19" s="1206"/>
      <c r="M19" s="1206"/>
      <c r="N19" s="1209"/>
      <c r="O19" s="1207"/>
    </row>
    <row r="20" spans="1:15" ht="89.25">
      <c r="A20" s="892"/>
      <c r="B20" s="6" t="s">
        <v>106</v>
      </c>
      <c r="C20" s="6" t="s">
        <v>107</v>
      </c>
      <c r="D20" s="29">
        <v>2</v>
      </c>
      <c r="E20" s="29">
        <v>2</v>
      </c>
      <c r="F20" s="1246"/>
      <c r="G20" s="1249"/>
      <c r="H20" s="413">
        <f>141555000+829131</f>
        <v>142384131</v>
      </c>
      <c r="I20" s="413"/>
      <c r="J20" s="414"/>
      <c r="K20" s="1211" t="e">
        <f>+#REF!</f>
        <v>#REF!</v>
      </c>
      <c r="L20" s="1206"/>
      <c r="M20" s="1206"/>
      <c r="N20" s="1209"/>
      <c r="O20" s="1207"/>
    </row>
    <row r="21" spans="1:15" ht="25.5" customHeight="1">
      <c r="A21" s="892"/>
      <c r="B21" s="6" t="s">
        <v>93</v>
      </c>
      <c r="C21" s="6" t="s">
        <v>94</v>
      </c>
      <c r="D21" s="35">
        <v>1</v>
      </c>
      <c r="E21" s="35">
        <v>1</v>
      </c>
      <c r="F21" s="1246"/>
      <c r="G21" s="1256" t="s">
        <v>1125</v>
      </c>
      <c r="H21" s="413">
        <f>(1800000*3*12)+13200000</f>
        <v>78000000</v>
      </c>
      <c r="I21" s="413"/>
      <c r="J21" s="413"/>
      <c r="K21" s="1211">
        <f>SUM(H21:H22)</f>
        <v>98000000</v>
      </c>
      <c r="L21" s="1206">
        <f>L17</f>
        <v>40923</v>
      </c>
      <c r="M21" s="1206">
        <f>M17</f>
        <v>41274</v>
      </c>
      <c r="N21" s="1209"/>
      <c r="O21" s="1207"/>
    </row>
    <row r="22" spans="1:15" ht="38.25">
      <c r="A22" s="892"/>
      <c r="B22" s="6" t="s">
        <v>95</v>
      </c>
      <c r="C22" s="6" t="s">
        <v>96</v>
      </c>
      <c r="D22" s="29">
        <v>4</v>
      </c>
      <c r="E22" s="29">
        <v>4</v>
      </c>
      <c r="F22" s="1246"/>
      <c r="G22" s="1257"/>
      <c r="H22" s="413">
        <v>20000000</v>
      </c>
      <c r="I22" s="413"/>
      <c r="J22" s="413"/>
      <c r="K22" s="1211">
        <f>+K21</f>
        <v>98000000</v>
      </c>
      <c r="L22" s="1206"/>
      <c r="M22" s="1206"/>
      <c r="N22" s="1209"/>
      <c r="O22" s="1207"/>
    </row>
    <row r="23" spans="1:15" ht="102">
      <c r="A23" s="892"/>
      <c r="B23" s="963" t="s">
        <v>468</v>
      </c>
      <c r="C23" s="963" t="s">
        <v>469</v>
      </c>
      <c r="D23" s="1255">
        <v>1</v>
      </c>
      <c r="E23" s="1255">
        <v>7</v>
      </c>
      <c r="F23" s="1246"/>
      <c r="G23" s="385" t="s">
        <v>696</v>
      </c>
      <c r="H23" s="386">
        <v>2184000</v>
      </c>
      <c r="I23" s="413">
        <v>923832000</v>
      </c>
      <c r="J23" s="413" t="s">
        <v>684</v>
      </c>
      <c r="K23" s="413">
        <f t="shared" ref="K23:K28" si="0">I23+H23</f>
        <v>926016000</v>
      </c>
      <c r="L23" s="415">
        <v>40923</v>
      </c>
      <c r="M23" s="415">
        <v>41274</v>
      </c>
      <c r="N23" s="1209"/>
      <c r="O23" s="416"/>
    </row>
    <row r="24" spans="1:15" ht="102">
      <c r="A24" s="892"/>
      <c r="B24" s="963"/>
      <c r="C24" s="963"/>
      <c r="D24" s="1255"/>
      <c r="E24" s="1255"/>
      <c r="F24" s="1246"/>
      <c r="G24" s="385" t="s">
        <v>697</v>
      </c>
      <c r="H24" s="386">
        <v>3857143</v>
      </c>
      <c r="I24" s="413">
        <v>1555925600</v>
      </c>
      <c r="J24" s="413" t="s">
        <v>684</v>
      </c>
      <c r="K24" s="413">
        <f t="shared" si="0"/>
        <v>1559782743</v>
      </c>
      <c r="L24" s="415">
        <v>40923</v>
      </c>
      <c r="M24" s="415">
        <v>41274</v>
      </c>
      <c r="N24" s="1209"/>
      <c r="O24" s="416"/>
    </row>
    <row r="25" spans="1:15" ht="63.75">
      <c r="A25" s="892"/>
      <c r="B25" s="963"/>
      <c r="C25" s="963"/>
      <c r="D25" s="1255"/>
      <c r="E25" s="1255"/>
      <c r="F25" s="1246"/>
      <c r="G25" s="385" t="s">
        <v>698</v>
      </c>
      <c r="H25" s="386">
        <v>2418643</v>
      </c>
      <c r="I25" s="413">
        <v>898499000</v>
      </c>
      <c r="J25" s="413" t="s">
        <v>684</v>
      </c>
      <c r="K25" s="413">
        <f t="shared" si="0"/>
        <v>900917643</v>
      </c>
      <c r="L25" s="415">
        <v>40923</v>
      </c>
      <c r="M25" s="415">
        <v>41274</v>
      </c>
      <c r="N25" s="1209"/>
      <c r="O25" s="416"/>
    </row>
    <row r="26" spans="1:15" ht="63.75">
      <c r="A26" s="892"/>
      <c r="B26" s="963"/>
      <c r="C26" s="963"/>
      <c r="D26" s="1255"/>
      <c r="E26" s="1255"/>
      <c r="F26" s="1246"/>
      <c r="G26" s="385" t="s">
        <v>699</v>
      </c>
      <c r="H26" s="386">
        <v>5026200</v>
      </c>
      <c r="I26" s="413">
        <v>78743800</v>
      </c>
      <c r="J26" s="413" t="s">
        <v>684</v>
      </c>
      <c r="K26" s="413">
        <f t="shared" si="0"/>
        <v>83770000</v>
      </c>
      <c r="L26" s="415">
        <v>40923</v>
      </c>
      <c r="M26" s="415">
        <v>41274</v>
      </c>
      <c r="N26" s="1209"/>
      <c r="O26" s="416"/>
    </row>
    <row r="27" spans="1:15" ht="63.75">
      <c r="A27" s="892"/>
      <c r="B27" s="963"/>
      <c r="C27" s="963"/>
      <c r="D27" s="1255"/>
      <c r="E27" s="1255"/>
      <c r="F27" s="1246"/>
      <c r="G27" s="385" t="s">
        <v>700</v>
      </c>
      <c r="H27" s="386">
        <v>6970361</v>
      </c>
      <c r="I27" s="413">
        <v>109202316</v>
      </c>
      <c r="J27" s="413" t="s">
        <v>684</v>
      </c>
      <c r="K27" s="413">
        <f t="shared" si="0"/>
        <v>116172677</v>
      </c>
      <c r="L27" s="415">
        <v>40923</v>
      </c>
      <c r="M27" s="415">
        <v>41274</v>
      </c>
      <c r="N27" s="1209"/>
      <c r="O27" s="416"/>
    </row>
    <row r="28" spans="1:15" ht="63.75">
      <c r="A28" s="892"/>
      <c r="B28" s="963"/>
      <c r="C28" s="963"/>
      <c r="D28" s="1255"/>
      <c r="E28" s="1255"/>
      <c r="F28" s="1246"/>
      <c r="G28" s="385" t="s">
        <v>701</v>
      </c>
      <c r="H28" s="386">
        <v>7096660</v>
      </c>
      <c r="I28" s="413">
        <v>111180007</v>
      </c>
      <c r="J28" s="413" t="s">
        <v>684</v>
      </c>
      <c r="K28" s="413">
        <f t="shared" si="0"/>
        <v>118276667</v>
      </c>
      <c r="L28" s="415">
        <v>40923</v>
      </c>
      <c r="M28" s="415">
        <v>41274</v>
      </c>
      <c r="N28" s="1209"/>
      <c r="O28" s="416"/>
    </row>
    <row r="29" spans="1:15" ht="38.25">
      <c r="A29" s="892"/>
      <c r="B29" s="6" t="s">
        <v>108</v>
      </c>
      <c r="C29" s="6" t="s">
        <v>109</v>
      </c>
      <c r="D29" s="29">
        <v>0</v>
      </c>
      <c r="E29" s="29">
        <v>1</v>
      </c>
      <c r="F29" s="1246"/>
      <c r="G29" s="1258" t="s">
        <v>557</v>
      </c>
      <c r="H29" s="413">
        <v>21000000</v>
      </c>
      <c r="I29" s="413"/>
      <c r="J29" s="413"/>
      <c r="K29" s="1211">
        <f>SUM(H29:H30)</f>
        <v>236000000</v>
      </c>
      <c r="L29" s="1206">
        <f>L28</f>
        <v>40923</v>
      </c>
      <c r="M29" s="1206">
        <f>M28</f>
        <v>41274</v>
      </c>
      <c r="N29" s="1209"/>
      <c r="O29" s="1207"/>
    </row>
    <row r="30" spans="1:15" ht="63.75">
      <c r="A30" s="892"/>
      <c r="B30" s="6" t="s">
        <v>558</v>
      </c>
      <c r="C30" s="6" t="s">
        <v>110</v>
      </c>
      <c r="D30" s="29">
        <v>80</v>
      </c>
      <c r="E30" s="29">
        <v>80</v>
      </c>
      <c r="F30" s="1246"/>
      <c r="G30" s="1258"/>
      <c r="H30" s="413">
        <f>1700000*10*12+11000000</f>
        <v>215000000</v>
      </c>
      <c r="I30" s="413"/>
      <c r="J30" s="413"/>
      <c r="K30" s="1211">
        <v>236000</v>
      </c>
      <c r="L30" s="1206"/>
      <c r="M30" s="1206"/>
      <c r="N30" s="1209"/>
      <c r="O30" s="1207"/>
    </row>
    <row r="31" spans="1:15" ht="75.75" thickBot="1">
      <c r="A31" s="893"/>
      <c r="B31" s="387" t="s">
        <v>702</v>
      </c>
      <c r="C31" s="387" t="s">
        <v>703</v>
      </c>
      <c r="D31" s="417">
        <v>1</v>
      </c>
      <c r="E31" s="417">
        <v>1</v>
      </c>
      <c r="F31" s="1247"/>
      <c r="G31" s="388" t="s">
        <v>694</v>
      </c>
      <c r="H31" s="389">
        <v>60000000</v>
      </c>
      <c r="I31" s="390"/>
      <c r="J31" s="418"/>
      <c r="K31" s="419">
        <f>+H31</f>
        <v>60000000</v>
      </c>
      <c r="L31" s="420">
        <v>40909</v>
      </c>
      <c r="M31" s="391">
        <v>41274</v>
      </c>
      <c r="N31" s="392" t="s">
        <v>704</v>
      </c>
      <c r="O31" s="393"/>
    </row>
    <row r="32" spans="1:15" ht="16.5" thickBot="1">
      <c r="A32" s="1237" t="s">
        <v>111</v>
      </c>
      <c r="B32" s="1238"/>
      <c r="C32" s="1238"/>
      <c r="D32" s="1238"/>
      <c r="E32" s="1238"/>
      <c r="F32" s="1238"/>
      <c r="G32" s="1238"/>
      <c r="H32" s="394">
        <f>SUM(H9:H31)</f>
        <v>1155537138</v>
      </c>
      <c r="I32" s="394">
        <f>SUM(I9:I31)</f>
        <v>4999991825</v>
      </c>
      <c r="J32" s="394">
        <f>SUM(J9:J31)</f>
        <v>500000000</v>
      </c>
      <c r="K32" s="394">
        <f>I32+H32</f>
        <v>6155528963</v>
      </c>
      <c r="L32" s="228"/>
      <c r="M32" s="228"/>
      <c r="N32" s="229"/>
      <c r="O32" s="230"/>
    </row>
  </sheetData>
  <mergeCells count="55">
    <mergeCell ref="O6:O8"/>
    <mergeCell ref="H7:H8"/>
    <mergeCell ref="I7:J7"/>
    <mergeCell ref="G6:G8"/>
    <mergeCell ref="H6:K6"/>
    <mergeCell ref="N6:N8"/>
    <mergeCell ref="L6:M7"/>
    <mergeCell ref="K7:K8"/>
    <mergeCell ref="A32:G32"/>
    <mergeCell ref="A9:A16"/>
    <mergeCell ref="G9:G14"/>
    <mergeCell ref="H9:H10"/>
    <mergeCell ref="I9:I10"/>
    <mergeCell ref="A17:A31"/>
    <mergeCell ref="F17:F31"/>
    <mergeCell ref="G17:G20"/>
    <mergeCell ref="B9:B10"/>
    <mergeCell ref="F9:F16"/>
    <mergeCell ref="B23:B28"/>
    <mergeCell ref="C23:C28"/>
    <mergeCell ref="D23:D28"/>
    <mergeCell ref="E23:E28"/>
    <mergeCell ref="G21:G22"/>
    <mergeCell ref="G29:G30"/>
    <mergeCell ref="M9:M10"/>
    <mergeCell ref="N9:N16"/>
    <mergeCell ref="D1:I1"/>
    <mergeCell ref="A1:B1"/>
    <mergeCell ref="A2:B2"/>
    <mergeCell ref="A3:B3"/>
    <mergeCell ref="A4:B4"/>
    <mergeCell ref="D2:I3"/>
    <mergeCell ref="A6:A8"/>
    <mergeCell ref="B6:B8"/>
    <mergeCell ref="E6:E8"/>
    <mergeCell ref="F6:F8"/>
    <mergeCell ref="C6:C8"/>
    <mergeCell ref="D6:D8"/>
    <mergeCell ref="J9:J10"/>
    <mergeCell ref="O9:O14"/>
    <mergeCell ref="K9:K14"/>
    <mergeCell ref="M29:M30"/>
    <mergeCell ref="O29:O30"/>
    <mergeCell ref="N17:N30"/>
    <mergeCell ref="O17:O20"/>
    <mergeCell ref="K21:K22"/>
    <mergeCell ref="L21:L22"/>
    <mergeCell ref="M21:M22"/>
    <mergeCell ref="O21:O22"/>
    <mergeCell ref="K29:K30"/>
    <mergeCell ref="L29:L30"/>
    <mergeCell ref="M17:M20"/>
    <mergeCell ref="K17:K20"/>
    <mergeCell ref="L17:L20"/>
    <mergeCell ref="L9:L10"/>
  </mergeCells>
  <phoneticPr fontId="3" type="noConversion"/>
  <printOptions horizontalCentered="1"/>
  <pageMargins left="0.15748031496062992" right="0.15748031496062992" top="0.6692913385826772" bottom="0.23622047244094491" header="0" footer="0"/>
  <pageSetup scale="46"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rgb="FFC00000"/>
  </sheetPr>
  <dimension ref="A1:BV33"/>
  <sheetViews>
    <sheetView topLeftCell="A21" workbookViewId="0">
      <selection activeCell="G27" sqref="G27:G28"/>
    </sheetView>
  </sheetViews>
  <sheetFormatPr baseColWidth="10" defaultRowHeight="12.75"/>
  <cols>
    <col min="1" max="1" width="18.5703125" style="15" customWidth="1"/>
    <col min="2" max="2" width="25.85546875" style="15" customWidth="1"/>
    <col min="3" max="3" width="30.85546875" style="15" customWidth="1"/>
    <col min="4" max="4" width="13.85546875" style="15" customWidth="1"/>
    <col min="5" max="5" width="14.5703125" style="15" customWidth="1"/>
    <col min="6" max="6" width="14" style="15" customWidth="1"/>
    <col min="7" max="7" width="24.5703125" style="15" customWidth="1"/>
    <col min="8" max="8" width="18.7109375" style="15" customWidth="1"/>
    <col min="9" max="9" width="16.28515625" style="15" customWidth="1"/>
    <col min="10" max="10" width="15.28515625" style="15" customWidth="1"/>
    <col min="11" max="11" width="18.85546875" style="15" customWidth="1"/>
    <col min="12" max="12" width="14.5703125" style="15" customWidth="1"/>
    <col min="13" max="13" width="11.42578125" style="15"/>
    <col min="14" max="14" width="14.85546875" style="15" customWidth="1"/>
    <col min="15" max="15" width="15.85546875" style="15" customWidth="1"/>
    <col min="16" max="16384" width="11.42578125" style="15"/>
  </cols>
  <sheetData>
    <row r="1" spans="1:74" ht="13.5" thickBot="1">
      <c r="A1" s="989" t="s">
        <v>57</v>
      </c>
      <c r="B1" s="990"/>
      <c r="C1" s="991"/>
      <c r="H1" s="1266" t="s">
        <v>112</v>
      </c>
      <c r="I1" s="1267"/>
      <c r="J1" s="1267"/>
      <c r="K1" s="1267"/>
      <c r="L1" s="1267"/>
      <c r="M1" s="1267"/>
      <c r="N1" s="1267"/>
    </row>
    <row r="2" spans="1:74">
      <c r="A2" s="994" t="s">
        <v>58</v>
      </c>
      <c r="B2" s="995"/>
      <c r="C2" s="996"/>
      <c r="H2" s="1268" t="s">
        <v>402</v>
      </c>
      <c r="I2" s="1269"/>
      <c r="J2" s="1269"/>
      <c r="K2" s="1269"/>
      <c r="L2" s="1269"/>
      <c r="M2" s="1269"/>
      <c r="N2" s="1270"/>
    </row>
    <row r="3" spans="1:74" ht="13.5" thickBot="1">
      <c r="A3" s="1274" t="s">
        <v>59</v>
      </c>
      <c r="B3" s="1275"/>
      <c r="C3" s="1276"/>
      <c r="H3" s="1271"/>
      <c r="I3" s="1272"/>
      <c r="J3" s="1272"/>
      <c r="K3" s="1272"/>
      <c r="L3" s="1272"/>
      <c r="M3" s="1272"/>
      <c r="N3" s="1273"/>
    </row>
    <row r="4" spans="1:74" ht="13.5" thickBot="1">
      <c r="A4" s="1263" t="s">
        <v>415</v>
      </c>
      <c r="B4" s="1264"/>
      <c r="C4" s="1265"/>
      <c r="D4" s="53"/>
      <c r="E4" s="53"/>
      <c r="F4" s="53"/>
      <c r="G4" s="53"/>
      <c r="H4" s="85"/>
      <c r="I4" s="86"/>
      <c r="J4" s="86"/>
      <c r="K4" s="86"/>
    </row>
    <row r="5" spans="1:74" ht="13.5" thickBot="1">
      <c r="Z5" s="86"/>
      <c r="AA5" s="86"/>
    </row>
    <row r="6" spans="1:74" s="87" customFormat="1" ht="12.75" customHeight="1">
      <c r="A6" s="1277" t="s">
        <v>462</v>
      </c>
      <c r="B6" s="984" t="s">
        <v>461</v>
      </c>
      <c r="C6" s="984" t="s">
        <v>414</v>
      </c>
      <c r="D6" s="984" t="s">
        <v>78</v>
      </c>
      <c r="E6" s="984" t="s">
        <v>79</v>
      </c>
      <c r="F6" s="984" t="s">
        <v>460</v>
      </c>
      <c r="G6" s="1285" t="s">
        <v>17</v>
      </c>
      <c r="H6" s="1285" t="s">
        <v>457</v>
      </c>
      <c r="I6" s="1285"/>
      <c r="J6" s="1285"/>
      <c r="K6" s="1285"/>
      <c r="L6" s="1292" t="s">
        <v>18</v>
      </c>
      <c r="M6" s="1293"/>
      <c r="N6" s="1289" t="s">
        <v>19</v>
      </c>
      <c r="O6" s="1281" t="s">
        <v>16</v>
      </c>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row>
    <row r="7" spans="1:74" s="88" customFormat="1" ht="12.75" customHeight="1">
      <c r="A7" s="1278"/>
      <c r="B7" s="985"/>
      <c r="C7" s="985"/>
      <c r="D7" s="985"/>
      <c r="E7" s="985"/>
      <c r="F7" s="985"/>
      <c r="G7" s="987"/>
      <c r="H7" s="987" t="s">
        <v>20</v>
      </c>
      <c r="I7" s="987" t="s">
        <v>456</v>
      </c>
      <c r="J7" s="987"/>
      <c r="K7" s="987" t="s">
        <v>21</v>
      </c>
      <c r="L7" s="1294"/>
      <c r="M7" s="1295"/>
      <c r="N7" s="1290"/>
      <c r="O7" s="1282"/>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row>
    <row r="8" spans="1:74" s="88" customFormat="1" ht="24.75" thickBot="1">
      <c r="A8" s="1279"/>
      <c r="B8" s="986"/>
      <c r="C8" s="986"/>
      <c r="D8" s="986"/>
      <c r="E8" s="986"/>
      <c r="F8" s="986"/>
      <c r="G8" s="988"/>
      <c r="H8" s="988"/>
      <c r="I8" s="153" t="s">
        <v>22</v>
      </c>
      <c r="J8" s="153" t="s">
        <v>23</v>
      </c>
      <c r="K8" s="988"/>
      <c r="L8" s="153" t="s">
        <v>24</v>
      </c>
      <c r="M8" s="153" t="s">
        <v>25</v>
      </c>
      <c r="N8" s="1291"/>
      <c r="O8" s="1283"/>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row>
    <row r="9" spans="1:74" s="51" customFormat="1" ht="47.25" customHeight="1">
      <c r="A9" s="1316" t="s">
        <v>365</v>
      </c>
      <c r="B9" s="99" t="s">
        <v>366</v>
      </c>
      <c r="C9" s="99" t="s">
        <v>367</v>
      </c>
      <c r="D9" s="107">
        <v>0</v>
      </c>
      <c r="E9" s="107">
        <v>1</v>
      </c>
      <c r="F9" s="1303">
        <v>4620000000</v>
      </c>
      <c r="G9" s="319" t="s">
        <v>622</v>
      </c>
      <c r="H9" s="157">
        <v>200000000</v>
      </c>
      <c r="I9" s="108"/>
      <c r="J9" s="108"/>
      <c r="K9" s="157">
        <v>200000000</v>
      </c>
      <c r="L9" s="311">
        <v>40969</v>
      </c>
      <c r="M9" s="311">
        <v>41274</v>
      </c>
      <c r="N9" s="319" t="s">
        <v>623</v>
      </c>
      <c r="O9" s="322"/>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row>
    <row r="10" spans="1:74" s="51" customFormat="1" ht="63.75">
      <c r="A10" s="1311"/>
      <c r="B10" s="96" t="s">
        <v>368</v>
      </c>
      <c r="C10" s="96" t="s">
        <v>369</v>
      </c>
      <c r="D10" s="109">
        <v>0.08</v>
      </c>
      <c r="E10" s="109">
        <v>0.1</v>
      </c>
      <c r="F10" s="1304"/>
      <c r="G10" s="1288" t="s">
        <v>624</v>
      </c>
      <c r="H10" s="158">
        <v>70000000</v>
      </c>
      <c r="I10" s="158"/>
      <c r="J10" s="96"/>
      <c r="K10" s="1287">
        <v>190000000</v>
      </c>
      <c r="L10" s="1286">
        <v>40940</v>
      </c>
      <c r="M10" s="1286">
        <v>41274</v>
      </c>
      <c r="N10" s="1288" t="s">
        <v>625</v>
      </c>
      <c r="O10" s="1307"/>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row>
    <row r="11" spans="1:74" s="51" customFormat="1" ht="38.25">
      <c r="A11" s="1311"/>
      <c r="B11" s="96" t="s">
        <v>370</v>
      </c>
      <c r="C11" s="96" t="s">
        <v>371</v>
      </c>
      <c r="D11" s="312">
        <v>2.5000000000000001E-2</v>
      </c>
      <c r="E11" s="112">
        <v>0.03</v>
      </c>
      <c r="F11" s="1304"/>
      <c r="G11" s="1288"/>
      <c r="H11" s="158">
        <v>100000000</v>
      </c>
      <c r="I11" s="158"/>
      <c r="J11" s="96"/>
      <c r="K11" s="1287"/>
      <c r="L11" s="1286"/>
      <c r="M11" s="1286"/>
      <c r="N11" s="1288"/>
      <c r="O11" s="1307"/>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row>
    <row r="12" spans="1:74" s="50" customFormat="1" ht="51">
      <c r="A12" s="1311"/>
      <c r="B12" s="1284" t="s">
        <v>372</v>
      </c>
      <c r="C12" s="96" t="s">
        <v>391</v>
      </c>
      <c r="D12" s="112">
        <v>0</v>
      </c>
      <c r="E12" s="313" t="s">
        <v>626</v>
      </c>
      <c r="F12" s="1304"/>
      <c r="G12" s="1288"/>
      <c r="H12" s="158">
        <v>20000000</v>
      </c>
      <c r="I12" s="158"/>
      <c r="J12" s="96"/>
      <c r="K12" s="1287"/>
      <c r="L12" s="1286"/>
      <c r="M12" s="1286"/>
      <c r="N12" s="1288"/>
      <c r="O12" s="1307"/>
    </row>
    <row r="13" spans="1:74" s="50" customFormat="1" ht="102">
      <c r="A13" s="1311"/>
      <c r="B13" s="1284"/>
      <c r="C13" s="96" t="s">
        <v>373</v>
      </c>
      <c r="D13" s="113">
        <v>106</v>
      </c>
      <c r="E13" s="113">
        <v>90</v>
      </c>
      <c r="F13" s="1304"/>
      <c r="G13" s="96" t="s">
        <v>627</v>
      </c>
      <c r="H13" s="110">
        <v>220000000</v>
      </c>
      <c r="I13" s="158"/>
      <c r="J13" s="96"/>
      <c r="K13" s="111">
        <f>I13+H13</f>
        <v>220000000</v>
      </c>
      <c r="L13" s="314">
        <v>40940</v>
      </c>
      <c r="M13" s="314">
        <v>40908</v>
      </c>
      <c r="N13" s="116" t="s">
        <v>623</v>
      </c>
      <c r="O13" s="323"/>
      <c r="S13" s="50">
        <f>369</f>
        <v>369</v>
      </c>
    </row>
    <row r="14" spans="1:74" s="50" customFormat="1" ht="51" customHeight="1">
      <c r="A14" s="1311"/>
      <c r="B14" s="1284"/>
      <c r="C14" s="96" t="s">
        <v>374</v>
      </c>
      <c r="D14" s="113">
        <v>7</v>
      </c>
      <c r="E14" s="113">
        <v>7</v>
      </c>
      <c r="F14" s="1304"/>
      <c r="G14" s="1305" t="s">
        <v>1126</v>
      </c>
      <c r="H14" s="110">
        <v>60000000</v>
      </c>
      <c r="I14" s="105"/>
      <c r="J14" s="96"/>
      <c r="K14" s="1287">
        <f>H14+H15+H16</f>
        <v>110000000</v>
      </c>
      <c r="L14" s="1286">
        <v>40923</v>
      </c>
      <c r="M14" s="1286">
        <v>41274</v>
      </c>
      <c r="N14" s="1288" t="str">
        <f>N17</f>
        <v>Subsecretario Urbano</v>
      </c>
      <c r="O14" s="1319" t="s">
        <v>628</v>
      </c>
    </row>
    <row r="15" spans="1:74" s="89" customFormat="1" ht="51" customHeight="1">
      <c r="A15" s="1311"/>
      <c r="B15" s="96" t="s">
        <v>375</v>
      </c>
      <c r="C15" s="96" t="s">
        <v>377</v>
      </c>
      <c r="D15" s="114">
        <v>52</v>
      </c>
      <c r="E15" s="114">
        <v>52</v>
      </c>
      <c r="F15" s="1304"/>
      <c r="G15" s="1284"/>
      <c r="H15" s="110">
        <v>30000000</v>
      </c>
      <c r="I15" s="115"/>
      <c r="J15" s="96"/>
      <c r="K15" s="1287"/>
      <c r="L15" s="1286"/>
      <c r="M15" s="1286"/>
      <c r="N15" s="1288"/>
      <c r="O15" s="1319"/>
    </row>
    <row r="16" spans="1:74" s="89" customFormat="1" ht="51">
      <c r="A16" s="1311"/>
      <c r="B16" s="96" t="s">
        <v>394</v>
      </c>
      <c r="C16" s="96" t="s">
        <v>376</v>
      </c>
      <c r="D16" s="113">
        <v>3</v>
      </c>
      <c r="E16" s="113">
        <v>3</v>
      </c>
      <c r="F16" s="1304"/>
      <c r="G16" s="1284"/>
      <c r="H16" s="110">
        <v>20000000</v>
      </c>
      <c r="I16" s="110"/>
      <c r="J16" s="116"/>
      <c r="K16" s="1287"/>
      <c r="L16" s="1286"/>
      <c r="M16" s="1286"/>
      <c r="N16" s="1288"/>
      <c r="O16" s="1319"/>
    </row>
    <row r="17" spans="1:15" s="89" customFormat="1" ht="80.25" customHeight="1">
      <c r="A17" s="1311"/>
      <c r="B17" s="1320" t="s">
        <v>392</v>
      </c>
      <c r="C17" s="1284" t="s">
        <v>393</v>
      </c>
      <c r="D17" s="113">
        <v>63</v>
      </c>
      <c r="E17" s="113">
        <v>70</v>
      </c>
      <c r="F17" s="1304"/>
      <c r="G17" s="871" t="s">
        <v>629</v>
      </c>
      <c r="H17" s="111">
        <v>289475000</v>
      </c>
      <c r="I17" s="110"/>
      <c r="J17" s="116"/>
      <c r="K17" s="111">
        <f>H17+I17</f>
        <v>289475000</v>
      </c>
      <c r="L17" s="314">
        <v>40923</v>
      </c>
      <c r="M17" s="314">
        <v>41274</v>
      </c>
      <c r="N17" s="116" t="s">
        <v>630</v>
      </c>
      <c r="O17" s="323"/>
    </row>
    <row r="18" spans="1:15" s="89" customFormat="1" ht="68.25" customHeight="1">
      <c r="A18" s="1311"/>
      <c r="B18" s="1320"/>
      <c r="C18" s="1284"/>
      <c r="D18" s="102" t="s">
        <v>631</v>
      </c>
      <c r="E18" s="113" t="s">
        <v>632</v>
      </c>
      <c r="F18" s="1304"/>
      <c r="G18" s="871" t="s">
        <v>1127</v>
      </c>
      <c r="H18" s="110">
        <v>90000000</v>
      </c>
      <c r="I18" s="110"/>
      <c r="J18" s="116"/>
      <c r="K18" s="110">
        <f>H18+I18</f>
        <v>90000000</v>
      </c>
      <c r="L18" s="314">
        <v>40940</v>
      </c>
      <c r="M18" s="314">
        <v>41274</v>
      </c>
      <c r="N18" s="116" t="str">
        <f>N19</f>
        <v>Subsecretario Urbano</v>
      </c>
      <c r="O18" s="324"/>
    </row>
    <row r="19" spans="1:15" ht="25.5" customHeight="1">
      <c r="A19" s="1296" t="s">
        <v>378</v>
      </c>
      <c r="B19" s="1297" t="s">
        <v>397</v>
      </c>
      <c r="C19" s="156" t="s">
        <v>395</v>
      </c>
      <c r="D19" s="90">
        <v>0.95</v>
      </c>
      <c r="E19" s="90">
        <v>1</v>
      </c>
      <c r="F19" s="1298">
        <v>400000000</v>
      </c>
      <c r="G19" s="1300" t="s">
        <v>1128</v>
      </c>
      <c r="H19" s="82">
        <v>140000000</v>
      </c>
      <c r="I19" s="84"/>
      <c r="J19" s="83"/>
      <c r="K19" s="1301">
        <f>SUM(H19:H26)</f>
        <v>400000000</v>
      </c>
      <c r="L19" s="1302">
        <v>40941</v>
      </c>
      <c r="M19" s="1302">
        <v>41274</v>
      </c>
      <c r="N19" s="1310" t="s">
        <v>630</v>
      </c>
      <c r="O19" s="1306"/>
    </row>
    <row r="20" spans="1:15" ht="51">
      <c r="A20" s="1296"/>
      <c r="B20" s="1297"/>
      <c r="C20" s="156" t="s">
        <v>379</v>
      </c>
      <c r="D20" s="315">
        <v>1</v>
      </c>
      <c r="E20" s="315">
        <v>1</v>
      </c>
      <c r="F20" s="1299"/>
      <c r="G20" s="1300"/>
      <c r="H20" s="82">
        <v>30000000</v>
      </c>
      <c r="I20" s="82"/>
      <c r="J20" s="83" t="s">
        <v>633</v>
      </c>
      <c r="K20" s="1301"/>
      <c r="L20" s="1302"/>
      <c r="M20" s="1302"/>
      <c r="N20" s="1310"/>
      <c r="O20" s="1306"/>
    </row>
    <row r="21" spans="1:15" ht="63.75">
      <c r="A21" s="1296"/>
      <c r="B21" s="1297"/>
      <c r="C21" s="156" t="s">
        <v>380</v>
      </c>
      <c r="D21" s="316">
        <v>12</v>
      </c>
      <c r="E21" s="316">
        <v>16</v>
      </c>
      <c r="F21" s="1299"/>
      <c r="G21" s="1300"/>
      <c r="H21" s="82">
        <v>0</v>
      </c>
      <c r="I21" s="84"/>
      <c r="J21" s="83"/>
      <c r="K21" s="1301"/>
      <c r="L21" s="1302"/>
      <c r="M21" s="1302"/>
      <c r="N21" s="1310"/>
      <c r="O21" s="1306"/>
    </row>
    <row r="22" spans="1:15" ht="51">
      <c r="A22" s="1296"/>
      <c r="B22" s="1297"/>
      <c r="C22" s="156" t="s">
        <v>396</v>
      </c>
      <c r="D22" s="90">
        <v>1</v>
      </c>
      <c r="E22" s="90">
        <v>1</v>
      </c>
      <c r="F22" s="1299"/>
      <c r="G22" s="1300"/>
      <c r="H22" s="82">
        <v>0</v>
      </c>
      <c r="I22" s="84"/>
      <c r="J22" s="83"/>
      <c r="K22" s="1301"/>
      <c r="L22" s="1302"/>
      <c r="M22" s="1302"/>
      <c r="N22" s="1310"/>
      <c r="O22" s="1306"/>
    </row>
    <row r="23" spans="1:15" ht="38.25">
      <c r="A23" s="1296"/>
      <c r="B23" s="1297"/>
      <c r="C23" s="156" t="s">
        <v>381</v>
      </c>
      <c r="D23" s="90">
        <v>0.05</v>
      </c>
      <c r="E23" s="90">
        <v>0.05</v>
      </c>
      <c r="F23" s="1299"/>
      <c r="G23" s="1300"/>
      <c r="H23" s="84">
        <v>30000000</v>
      </c>
      <c r="I23" s="84"/>
      <c r="J23" s="83"/>
      <c r="K23" s="1301"/>
      <c r="L23" s="1302"/>
      <c r="M23" s="1302"/>
      <c r="N23" s="1310"/>
      <c r="O23" s="1306"/>
    </row>
    <row r="24" spans="1:15" ht="51">
      <c r="A24" s="1296"/>
      <c r="B24" s="156" t="s">
        <v>382</v>
      </c>
      <c r="C24" s="156" t="s">
        <v>383</v>
      </c>
      <c r="D24" s="91">
        <v>0.35</v>
      </c>
      <c r="E24" s="317">
        <v>0.35</v>
      </c>
      <c r="F24" s="1299"/>
      <c r="G24" s="1300"/>
      <c r="H24" s="84">
        <v>0</v>
      </c>
      <c r="I24" s="84"/>
      <c r="J24" s="84"/>
      <c r="K24" s="1301"/>
      <c r="L24" s="1302"/>
      <c r="M24" s="1302"/>
      <c r="N24" s="1310"/>
      <c r="O24" s="1306"/>
    </row>
    <row r="25" spans="1:15" ht="38.25">
      <c r="A25" s="1296"/>
      <c r="B25" s="156" t="s">
        <v>398</v>
      </c>
      <c r="C25" s="156" t="s">
        <v>384</v>
      </c>
      <c r="D25" s="90">
        <v>1</v>
      </c>
      <c r="E25" s="90">
        <v>1</v>
      </c>
      <c r="F25" s="1299"/>
      <c r="G25" s="1300"/>
      <c r="H25" s="84">
        <v>200000000</v>
      </c>
      <c r="I25" s="84"/>
      <c r="J25" s="83"/>
      <c r="K25" s="1301"/>
      <c r="L25" s="1302"/>
      <c r="M25" s="1302"/>
      <c r="N25" s="1310"/>
      <c r="O25" s="1306"/>
    </row>
    <row r="26" spans="1:15" ht="76.5">
      <c r="A26" s="1296"/>
      <c r="B26" s="156" t="s">
        <v>399</v>
      </c>
      <c r="C26" s="156" t="s">
        <v>385</v>
      </c>
      <c r="D26" s="90">
        <v>0.95</v>
      </c>
      <c r="E26" s="90">
        <v>0.95</v>
      </c>
      <c r="F26" s="1299"/>
      <c r="G26" s="1300"/>
      <c r="H26" s="84">
        <v>0</v>
      </c>
      <c r="I26" s="84"/>
      <c r="J26" s="83"/>
      <c r="K26" s="1301"/>
      <c r="L26" s="1302"/>
      <c r="M26" s="1302"/>
      <c r="N26" s="1310"/>
      <c r="O26" s="1306"/>
    </row>
    <row r="27" spans="1:15" ht="63.75" customHeight="1">
      <c r="A27" s="1311" t="s">
        <v>386</v>
      </c>
      <c r="B27" s="96" t="s">
        <v>387</v>
      </c>
      <c r="C27" s="96" t="s">
        <v>388</v>
      </c>
      <c r="D27" s="321">
        <v>28</v>
      </c>
      <c r="E27" s="321">
        <v>32</v>
      </c>
      <c r="F27" s="1313">
        <v>400000000</v>
      </c>
      <c r="G27" s="1305" t="s">
        <v>1129</v>
      </c>
      <c r="H27" s="110">
        <v>340000000</v>
      </c>
      <c r="I27" s="105"/>
      <c r="J27" s="105"/>
      <c r="K27" s="1287">
        <f>SUM(H27:H28)</f>
        <v>400000000</v>
      </c>
      <c r="L27" s="314">
        <v>40940</v>
      </c>
      <c r="M27" s="314">
        <v>41274</v>
      </c>
      <c r="N27" s="1288" t="s">
        <v>630</v>
      </c>
      <c r="O27" s="1307"/>
    </row>
    <row r="28" spans="1:15" ht="51.75" thickBot="1">
      <c r="A28" s="1312"/>
      <c r="B28" s="100" t="s">
        <v>389</v>
      </c>
      <c r="C28" s="100" t="s">
        <v>390</v>
      </c>
      <c r="D28" s="117">
        <v>68</v>
      </c>
      <c r="E28" s="117">
        <v>50</v>
      </c>
      <c r="F28" s="1314"/>
      <c r="G28" s="1315"/>
      <c r="H28" s="118">
        <v>60000000</v>
      </c>
      <c r="I28" s="118"/>
      <c r="J28" s="106"/>
      <c r="K28" s="1317"/>
      <c r="L28" s="325">
        <v>40940</v>
      </c>
      <c r="M28" s="325">
        <v>41274</v>
      </c>
      <c r="N28" s="1318"/>
      <c r="O28" s="1308"/>
    </row>
    <row r="29" spans="1:15" ht="13.5" thickBot="1">
      <c r="A29" s="326"/>
      <c r="B29" s="327"/>
      <c r="C29" s="327"/>
      <c r="D29" s="328"/>
      <c r="E29" s="328"/>
      <c r="F29" s="329"/>
      <c r="G29" s="330"/>
      <c r="H29" s="331"/>
      <c r="I29" s="331"/>
      <c r="J29" s="332"/>
      <c r="K29" s="333"/>
      <c r="L29" s="334"/>
      <c r="M29" s="335"/>
      <c r="N29" s="336"/>
      <c r="O29" s="337"/>
    </row>
    <row r="30" spans="1:15" s="54" customFormat="1" ht="16.5" thickBot="1">
      <c r="A30" s="1185" t="s">
        <v>111</v>
      </c>
      <c r="B30" s="1186"/>
      <c r="C30" s="1186"/>
      <c r="D30" s="1186"/>
      <c r="E30" s="1186"/>
      <c r="F30" s="1186"/>
      <c r="G30" s="1187"/>
      <c r="H30" s="57">
        <f>SUM(H9:H28)</f>
        <v>1899475000</v>
      </c>
      <c r="I30" s="57">
        <f>SUM(I9:I28)</f>
        <v>0</v>
      </c>
      <c r="J30" s="57">
        <f>SUM(J9:J28)</f>
        <v>0</v>
      </c>
      <c r="K30" s="58">
        <f>SUM(K9:K28)</f>
        <v>1899475000</v>
      </c>
      <c r="L30" s="320"/>
      <c r="M30" s="59"/>
      <c r="N30" s="318"/>
      <c r="O30" s="60"/>
    </row>
    <row r="32" spans="1:15" ht="12.75" customHeight="1">
      <c r="A32" s="1280" t="s">
        <v>634</v>
      </c>
      <c r="B32" s="1280"/>
      <c r="C32" s="1280"/>
      <c r="D32" s="1280"/>
      <c r="E32" s="1280"/>
      <c r="G32" s="1309"/>
      <c r="H32" s="1309"/>
      <c r="I32" s="1309"/>
      <c r="J32" s="1309"/>
      <c r="K32" s="1309"/>
    </row>
    <row r="33" spans="1:11">
      <c r="A33" s="1280"/>
      <c r="B33" s="1280"/>
      <c r="C33" s="1280"/>
      <c r="D33" s="1280"/>
      <c r="E33" s="1280"/>
      <c r="G33" s="1309"/>
      <c r="H33" s="1309"/>
      <c r="I33" s="1309"/>
      <c r="J33" s="1309"/>
      <c r="K33" s="1309"/>
    </row>
  </sheetData>
  <mergeCells count="55">
    <mergeCell ref="A30:G30"/>
    <mergeCell ref="O19:O26"/>
    <mergeCell ref="O10:O12"/>
    <mergeCell ref="O27:O28"/>
    <mergeCell ref="G32:K33"/>
    <mergeCell ref="M19:M26"/>
    <mergeCell ref="N19:N26"/>
    <mergeCell ref="A27:A28"/>
    <mergeCell ref="F27:F28"/>
    <mergeCell ref="G27:G28"/>
    <mergeCell ref="A9:A18"/>
    <mergeCell ref="K27:K28"/>
    <mergeCell ref="N27:N28"/>
    <mergeCell ref="N14:N16"/>
    <mergeCell ref="O14:O16"/>
    <mergeCell ref="B17:B18"/>
    <mergeCell ref="L19:L26"/>
    <mergeCell ref="C17:C18"/>
    <mergeCell ref="F9:F18"/>
    <mergeCell ref="G10:G12"/>
    <mergeCell ref="G14:G16"/>
    <mergeCell ref="K14:K16"/>
    <mergeCell ref="A19:A26"/>
    <mergeCell ref="B19:B23"/>
    <mergeCell ref="F19:F26"/>
    <mergeCell ref="G19:G26"/>
    <mergeCell ref="K19:K26"/>
    <mergeCell ref="A32:E33"/>
    <mergeCell ref="O6:O8"/>
    <mergeCell ref="B12:B14"/>
    <mergeCell ref="E6:E8"/>
    <mergeCell ref="K7:K8"/>
    <mergeCell ref="G6:G8"/>
    <mergeCell ref="H6:K6"/>
    <mergeCell ref="M10:M12"/>
    <mergeCell ref="K10:K12"/>
    <mergeCell ref="L10:L12"/>
    <mergeCell ref="N10:N12"/>
    <mergeCell ref="I7:J7"/>
    <mergeCell ref="N6:N8"/>
    <mergeCell ref="L6:M7"/>
    <mergeCell ref="L14:L16"/>
    <mergeCell ref="M14:M16"/>
    <mergeCell ref="A4:C4"/>
    <mergeCell ref="C6:C8"/>
    <mergeCell ref="H7:H8"/>
    <mergeCell ref="A1:C1"/>
    <mergeCell ref="H1:N1"/>
    <mergeCell ref="A2:C2"/>
    <mergeCell ref="H2:N3"/>
    <mergeCell ref="A3:C3"/>
    <mergeCell ref="A6:A8"/>
    <mergeCell ref="B6:B8"/>
    <mergeCell ref="D6:D8"/>
    <mergeCell ref="F6:F8"/>
  </mergeCells>
  <phoneticPr fontId="3" type="noConversion"/>
  <printOptions horizontalCentered="1" verticalCentered="1"/>
  <pageMargins left="0.15748031496062992" right="0.15748031496062992" top="0.31" bottom="0.43307086614173229" header="0" footer="0"/>
  <pageSetup scale="75" orientation="landscape" horizontalDpi="4294967293"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rgb="FFC00000"/>
  </sheetPr>
  <dimension ref="A1:CC40"/>
  <sheetViews>
    <sheetView topLeftCell="A14" zoomScale="55" zoomScaleNormal="55" workbookViewId="0">
      <selection activeCell="G36" sqref="G36:G37"/>
    </sheetView>
  </sheetViews>
  <sheetFormatPr baseColWidth="10" defaultRowHeight="12.75"/>
  <cols>
    <col min="1" max="1" width="25.5703125" customWidth="1"/>
    <col min="2" max="2" width="25.42578125" customWidth="1"/>
    <col min="3" max="3" width="23.5703125" customWidth="1"/>
    <col min="4" max="4" width="13.28515625" customWidth="1"/>
    <col min="5" max="5" width="19.140625" customWidth="1"/>
    <col min="6" max="6" width="23.5703125" style="125" customWidth="1"/>
    <col min="7" max="7" width="28.140625" customWidth="1"/>
    <col min="8" max="8" width="23.85546875" customWidth="1"/>
    <col min="9" max="9" width="20" customWidth="1"/>
    <col min="10" max="10" width="19.28515625" customWidth="1"/>
    <col min="11" max="11" width="25" customWidth="1"/>
    <col min="12" max="12" width="17.7109375" bestFit="1" customWidth="1"/>
    <col min="13" max="13" width="15.42578125" bestFit="1" customWidth="1"/>
    <col min="14" max="14" width="19.85546875" customWidth="1"/>
    <col min="15" max="15" width="21.85546875" customWidth="1"/>
    <col min="16" max="16" width="19.85546875" bestFit="1" customWidth="1"/>
    <col min="18" max="18" width="17.28515625" bestFit="1" customWidth="1"/>
  </cols>
  <sheetData>
    <row r="1" spans="1:81" ht="21" thickBot="1">
      <c r="A1" s="989" t="s">
        <v>57</v>
      </c>
      <c r="B1" s="990"/>
      <c r="C1" s="991"/>
      <c r="G1" s="1005" t="s">
        <v>112</v>
      </c>
      <c r="H1" s="1006"/>
      <c r="I1" s="1006"/>
      <c r="J1" s="1006"/>
      <c r="K1" s="1006"/>
      <c r="L1" s="1006"/>
      <c r="M1" s="1006"/>
      <c r="N1" s="1006"/>
      <c r="O1" s="1006"/>
    </row>
    <row r="2" spans="1:81" ht="34.5" customHeight="1">
      <c r="A2" s="994" t="s">
        <v>58</v>
      </c>
      <c r="B2" s="995"/>
      <c r="C2" s="996"/>
      <c r="G2" s="1372" t="s">
        <v>324</v>
      </c>
      <c r="H2" s="1373"/>
      <c r="I2" s="1373"/>
      <c r="J2" s="1373"/>
      <c r="K2" s="1373"/>
      <c r="L2" s="1373"/>
      <c r="M2" s="1373"/>
      <c r="N2" s="1373"/>
      <c r="O2" s="1374"/>
    </row>
    <row r="3" spans="1:81" ht="36.75" customHeight="1" thickBot="1">
      <c r="A3" s="943" t="s">
        <v>59</v>
      </c>
      <c r="B3" s="1003"/>
      <c r="C3" s="1004"/>
      <c r="G3" s="1375"/>
      <c r="H3" s="1376"/>
      <c r="I3" s="1376"/>
      <c r="J3" s="1376"/>
      <c r="K3" s="1376"/>
      <c r="L3" s="1376"/>
      <c r="M3" s="1376"/>
      <c r="N3" s="1376"/>
      <c r="O3" s="1377"/>
    </row>
    <row r="4" spans="1:81" ht="16.5" thickBot="1">
      <c r="A4" s="946" t="s">
        <v>323</v>
      </c>
      <c r="B4" s="947"/>
      <c r="C4" s="948"/>
      <c r="D4" s="34"/>
      <c r="E4" s="34"/>
      <c r="F4" s="55"/>
      <c r="G4" s="32"/>
      <c r="H4" s="18"/>
      <c r="I4" s="18"/>
      <c r="J4" s="18"/>
    </row>
    <row r="6" spans="1:81" ht="13.5" thickBot="1"/>
    <row r="7" spans="1:81" s="21" customFormat="1">
      <c r="A7" s="1188" t="s">
        <v>462</v>
      </c>
      <c r="B7" s="910" t="s">
        <v>461</v>
      </c>
      <c r="C7" s="910" t="s">
        <v>414</v>
      </c>
      <c r="D7" s="910" t="s">
        <v>78</v>
      </c>
      <c r="E7" s="910" t="s">
        <v>79</v>
      </c>
      <c r="F7" s="1383" t="s">
        <v>460</v>
      </c>
      <c r="G7" s="921" t="s">
        <v>17</v>
      </c>
      <c r="H7" s="921" t="s">
        <v>457</v>
      </c>
      <c r="I7" s="921"/>
      <c r="J7" s="921"/>
      <c r="K7" s="921"/>
      <c r="L7" s="922" t="s">
        <v>18</v>
      </c>
      <c r="M7" s="923"/>
      <c r="N7" s="934" t="s">
        <v>19</v>
      </c>
      <c r="O7" s="926" t="s">
        <v>16</v>
      </c>
      <c r="P7" s="64"/>
      <c r="Q7" s="64"/>
      <c r="R7" s="64"/>
      <c r="S7" s="64"/>
      <c r="T7" s="64"/>
      <c r="U7" s="64"/>
      <c r="V7" s="64"/>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row>
    <row r="8" spans="1:81" s="41" customFormat="1">
      <c r="A8" s="1189"/>
      <c r="B8" s="911"/>
      <c r="C8" s="911"/>
      <c r="D8" s="911"/>
      <c r="E8" s="911"/>
      <c r="F8" s="1384"/>
      <c r="G8" s="932"/>
      <c r="H8" s="932" t="s">
        <v>20</v>
      </c>
      <c r="I8" s="932" t="s">
        <v>456</v>
      </c>
      <c r="J8" s="932"/>
      <c r="K8" s="932" t="s">
        <v>21</v>
      </c>
      <c r="L8" s="924"/>
      <c r="M8" s="925"/>
      <c r="N8" s="935"/>
      <c r="O8" s="927"/>
      <c r="P8" s="64"/>
      <c r="Q8" s="64"/>
      <c r="R8" s="64"/>
      <c r="S8" s="64"/>
      <c r="T8" s="64"/>
      <c r="U8" s="64"/>
      <c r="V8" s="64"/>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row>
    <row r="9" spans="1:81" s="41" customFormat="1" ht="26.25" thickBot="1">
      <c r="A9" s="1230"/>
      <c r="B9" s="1371"/>
      <c r="C9" s="1371"/>
      <c r="D9" s="1371"/>
      <c r="E9" s="1371"/>
      <c r="F9" s="1385"/>
      <c r="G9" s="1261"/>
      <c r="H9" s="1261"/>
      <c r="I9" s="101" t="s">
        <v>22</v>
      </c>
      <c r="J9" s="101" t="s">
        <v>23</v>
      </c>
      <c r="K9" s="1261"/>
      <c r="L9" s="101" t="s">
        <v>24</v>
      </c>
      <c r="M9" s="101" t="s">
        <v>25</v>
      </c>
      <c r="N9" s="1262"/>
      <c r="O9" s="1259"/>
      <c r="P9" s="64"/>
      <c r="Q9" s="64"/>
      <c r="R9" s="64"/>
      <c r="S9" s="64"/>
      <c r="T9" s="64"/>
      <c r="U9" s="64"/>
      <c r="V9" s="64"/>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row>
    <row r="10" spans="1:81" s="54" customFormat="1" ht="51">
      <c r="A10" s="1361" t="s">
        <v>294</v>
      </c>
      <c r="B10" s="1353" t="s">
        <v>299</v>
      </c>
      <c r="C10" s="525" t="s">
        <v>300</v>
      </c>
      <c r="D10" s="550">
        <v>9700</v>
      </c>
      <c r="E10" s="550">
        <v>13000</v>
      </c>
      <c r="F10" s="1355">
        <v>140000000</v>
      </c>
      <c r="G10" s="1386" t="s">
        <v>909</v>
      </c>
      <c r="H10" s="557">
        <v>120000000</v>
      </c>
      <c r="I10" s="557"/>
      <c r="J10" s="557"/>
      <c r="K10" s="557">
        <v>120000000</v>
      </c>
      <c r="L10" s="558">
        <v>40909</v>
      </c>
      <c r="M10" s="558">
        <v>41080</v>
      </c>
      <c r="N10" s="569" t="s">
        <v>910</v>
      </c>
      <c r="O10" s="66"/>
      <c r="P10" s="63"/>
      <c r="Q10" s="63"/>
      <c r="R10" s="63"/>
      <c r="S10" s="63"/>
      <c r="T10" s="63"/>
      <c r="U10" s="63"/>
      <c r="V10" s="63"/>
    </row>
    <row r="11" spans="1:81" s="54" customFormat="1" ht="51">
      <c r="A11" s="1362"/>
      <c r="B11" s="1354"/>
      <c r="C11" s="804" t="s">
        <v>1092</v>
      </c>
      <c r="D11" s="551">
        <v>1</v>
      </c>
      <c r="E11" s="551">
        <v>1</v>
      </c>
      <c r="F11" s="1052"/>
      <c r="G11" s="1387"/>
      <c r="H11" s="559">
        <v>20000000</v>
      </c>
      <c r="I11" s="559"/>
      <c r="J11" s="559"/>
      <c r="K11" s="559">
        <v>20000000</v>
      </c>
      <c r="L11" s="560">
        <v>40909</v>
      </c>
      <c r="M11" s="560">
        <v>41274</v>
      </c>
      <c r="N11" s="570" t="s">
        <v>910</v>
      </c>
      <c r="O11" s="67"/>
      <c r="P11" s="63"/>
      <c r="Q11" s="63"/>
      <c r="R11" s="63"/>
      <c r="S11" s="63"/>
      <c r="T11" s="63"/>
      <c r="U11" s="63"/>
      <c r="V11" s="63"/>
    </row>
    <row r="12" spans="1:81" s="54" customFormat="1" ht="71.25">
      <c r="A12" s="1362"/>
      <c r="B12" s="1354" t="s">
        <v>919</v>
      </c>
      <c r="C12" s="49" t="s">
        <v>921</v>
      </c>
      <c r="D12" s="551">
        <v>0</v>
      </c>
      <c r="E12" s="551">
        <v>1</v>
      </c>
      <c r="F12" s="1358">
        <v>150000000</v>
      </c>
      <c r="G12" s="544" t="s">
        <v>918</v>
      </c>
      <c r="H12" s="559">
        <v>70000000</v>
      </c>
      <c r="I12" s="559"/>
      <c r="J12" s="559"/>
      <c r="K12" s="559">
        <f>I12+H12</f>
        <v>70000000</v>
      </c>
      <c r="L12" s="560">
        <v>40918</v>
      </c>
      <c r="M12" s="560">
        <v>41090</v>
      </c>
      <c r="N12" s="1330" t="s">
        <v>911</v>
      </c>
      <c r="O12" s="67"/>
      <c r="P12" s="63"/>
      <c r="Q12" s="63"/>
      <c r="R12" s="63"/>
      <c r="S12" s="63"/>
      <c r="T12" s="63"/>
      <c r="U12" s="63"/>
      <c r="V12" s="63"/>
    </row>
    <row r="13" spans="1:81" s="54" customFormat="1" ht="71.25">
      <c r="A13" s="1362"/>
      <c r="B13" s="1354"/>
      <c r="C13" s="49" t="s">
        <v>920</v>
      </c>
      <c r="D13" s="551">
        <v>0</v>
      </c>
      <c r="E13" s="551">
        <v>1</v>
      </c>
      <c r="F13" s="1358"/>
      <c r="G13" s="544" t="s">
        <v>933</v>
      </c>
      <c r="H13" s="559">
        <v>80000000</v>
      </c>
      <c r="I13" s="559"/>
      <c r="J13" s="559"/>
      <c r="K13" s="559">
        <f>I13+H13</f>
        <v>80000000</v>
      </c>
      <c r="L13" s="560">
        <v>40954</v>
      </c>
      <c r="M13" s="560">
        <v>41212</v>
      </c>
      <c r="N13" s="1331"/>
      <c r="O13" s="67"/>
      <c r="P13" s="63"/>
      <c r="Q13" s="63"/>
      <c r="R13" s="63"/>
      <c r="S13" s="63"/>
      <c r="T13" s="63"/>
      <c r="U13" s="63"/>
      <c r="V13" s="63"/>
    </row>
    <row r="14" spans="1:81" s="54" customFormat="1" ht="71.25">
      <c r="A14" s="1362"/>
      <c r="B14" s="49" t="s">
        <v>473</v>
      </c>
      <c r="C14" s="49" t="s">
        <v>912</v>
      </c>
      <c r="D14" s="552">
        <v>0</v>
      </c>
      <c r="E14" s="552">
        <v>0.25</v>
      </c>
      <c r="F14" s="547">
        <v>2000000000</v>
      </c>
      <c r="G14" s="544" t="s">
        <v>934</v>
      </c>
      <c r="H14" s="559">
        <v>2000000000</v>
      </c>
      <c r="I14" s="559"/>
      <c r="J14" s="559"/>
      <c r="K14" s="559">
        <f>I14+H14</f>
        <v>2000000000</v>
      </c>
      <c r="L14" s="560">
        <v>40954</v>
      </c>
      <c r="M14" s="560">
        <v>41212</v>
      </c>
      <c r="N14" s="1332"/>
      <c r="O14" s="67"/>
      <c r="P14" s="63"/>
      <c r="Q14" s="63"/>
      <c r="R14" s="63"/>
      <c r="S14" s="63"/>
      <c r="T14" s="63"/>
      <c r="U14" s="63"/>
      <c r="V14" s="63"/>
    </row>
    <row r="15" spans="1:81" s="54" customFormat="1" ht="63.75" customHeight="1">
      <c r="A15" s="1362"/>
      <c r="B15" s="1356" t="s">
        <v>301</v>
      </c>
      <c r="C15" s="821" t="s">
        <v>304</v>
      </c>
      <c r="D15" s="822">
        <v>0.99</v>
      </c>
      <c r="E15" s="822">
        <v>1</v>
      </c>
      <c r="F15" s="1357">
        <v>150000000</v>
      </c>
      <c r="G15" s="1380" t="s">
        <v>1130</v>
      </c>
      <c r="H15" s="1346">
        <v>150000000</v>
      </c>
      <c r="I15" s="1346"/>
      <c r="J15" s="1346"/>
      <c r="K15" s="1368">
        <v>420000000</v>
      </c>
      <c r="L15" s="828">
        <v>40909</v>
      </c>
      <c r="M15" s="828">
        <v>41274</v>
      </c>
      <c r="N15" s="829" t="s">
        <v>913</v>
      </c>
      <c r="O15" s="830"/>
      <c r="P15" s="63"/>
      <c r="Q15" s="63"/>
      <c r="R15" s="63"/>
      <c r="S15" s="63"/>
      <c r="T15" s="63"/>
      <c r="U15" s="63"/>
      <c r="V15" s="63"/>
    </row>
    <row r="16" spans="1:81" s="54" customFormat="1" ht="38.25">
      <c r="A16" s="1362"/>
      <c r="B16" s="1356"/>
      <c r="C16" s="821" t="s">
        <v>295</v>
      </c>
      <c r="D16" s="822">
        <v>0.59</v>
      </c>
      <c r="E16" s="822">
        <v>1</v>
      </c>
      <c r="F16" s="1357"/>
      <c r="G16" s="1381"/>
      <c r="H16" s="1346"/>
      <c r="I16" s="1346"/>
      <c r="J16" s="1346"/>
      <c r="K16" s="1369"/>
      <c r="L16" s="828">
        <v>40909</v>
      </c>
      <c r="M16" s="828">
        <v>41274</v>
      </c>
      <c r="N16" s="829" t="s">
        <v>913</v>
      </c>
      <c r="O16" s="830"/>
      <c r="P16" s="63"/>
      <c r="Q16" s="63"/>
      <c r="R16" s="63"/>
      <c r="S16" s="63"/>
      <c r="T16" s="63"/>
      <c r="U16" s="63"/>
      <c r="V16" s="63"/>
    </row>
    <row r="17" spans="1:22" s="54" customFormat="1" ht="38.25" customHeight="1">
      <c r="A17" s="1362"/>
      <c r="B17" s="1356" t="s">
        <v>296</v>
      </c>
      <c r="C17" s="821" t="s">
        <v>914</v>
      </c>
      <c r="D17" s="823">
        <v>0.25</v>
      </c>
      <c r="E17" s="823">
        <v>0.3</v>
      </c>
      <c r="F17" s="1357">
        <v>270000000</v>
      </c>
      <c r="G17" s="1381"/>
      <c r="H17" s="831">
        <v>25000000</v>
      </c>
      <c r="I17" s="831"/>
      <c r="J17" s="831"/>
      <c r="K17" s="1369"/>
      <c r="L17" s="1323">
        <v>40909</v>
      </c>
      <c r="M17" s="1323">
        <v>41274</v>
      </c>
      <c r="N17" s="1325" t="s">
        <v>915</v>
      </c>
      <c r="O17" s="1327" t="s">
        <v>916</v>
      </c>
      <c r="P17" s="63"/>
      <c r="Q17" s="63"/>
      <c r="R17" s="63"/>
      <c r="S17" s="63"/>
      <c r="T17" s="63"/>
      <c r="U17" s="63"/>
      <c r="V17" s="63"/>
    </row>
    <row r="18" spans="1:22" s="54" customFormat="1" ht="25.5">
      <c r="A18" s="1362"/>
      <c r="B18" s="1356"/>
      <c r="C18" s="821" t="s">
        <v>297</v>
      </c>
      <c r="D18" s="824">
        <v>70</v>
      </c>
      <c r="E18" s="824">
        <v>70</v>
      </c>
      <c r="F18" s="1357"/>
      <c r="G18" s="1381"/>
      <c r="H18" s="831">
        <v>15000000</v>
      </c>
      <c r="I18" s="831"/>
      <c r="J18" s="831"/>
      <c r="K18" s="1369"/>
      <c r="L18" s="1323"/>
      <c r="M18" s="1323"/>
      <c r="N18" s="1325"/>
      <c r="O18" s="1327"/>
      <c r="P18" s="63"/>
      <c r="Q18" s="63"/>
      <c r="R18" s="63"/>
      <c r="S18" s="63"/>
      <c r="T18" s="63"/>
      <c r="U18" s="63"/>
      <c r="V18" s="63"/>
    </row>
    <row r="19" spans="1:22" s="54" customFormat="1" ht="63.75">
      <c r="A19" s="1362"/>
      <c r="B19" s="821" t="s">
        <v>298</v>
      </c>
      <c r="C19" s="821" t="s">
        <v>917</v>
      </c>
      <c r="D19" s="824">
        <v>2</v>
      </c>
      <c r="E19" s="824">
        <v>2</v>
      </c>
      <c r="F19" s="1357"/>
      <c r="G19" s="1381"/>
      <c r="H19" s="831">
        <v>10000000</v>
      </c>
      <c r="I19" s="831"/>
      <c r="J19" s="831"/>
      <c r="K19" s="1369"/>
      <c r="L19" s="1323"/>
      <c r="M19" s="1323"/>
      <c r="N19" s="1325"/>
      <c r="O19" s="1327"/>
      <c r="P19" s="63"/>
      <c r="Q19" s="63"/>
      <c r="R19" s="63"/>
      <c r="S19" s="63"/>
      <c r="T19" s="63"/>
      <c r="U19" s="63"/>
      <c r="V19" s="63"/>
    </row>
    <row r="20" spans="1:22" s="54" customFormat="1" ht="20.25">
      <c r="A20" s="1362"/>
      <c r="B20" s="1356" t="s">
        <v>303</v>
      </c>
      <c r="C20" s="821" t="s">
        <v>302</v>
      </c>
      <c r="D20" s="824">
        <v>40</v>
      </c>
      <c r="E20" s="824">
        <v>60</v>
      </c>
      <c r="F20" s="1357"/>
      <c r="G20" s="1381"/>
      <c r="H20" s="831">
        <v>20000000</v>
      </c>
      <c r="I20" s="831"/>
      <c r="J20" s="831"/>
      <c r="K20" s="1369"/>
      <c r="L20" s="1323"/>
      <c r="M20" s="1323"/>
      <c r="N20" s="1325"/>
      <c r="O20" s="1327"/>
      <c r="P20" s="63"/>
      <c r="Q20" s="63"/>
      <c r="R20" s="63"/>
      <c r="S20" s="63"/>
      <c r="T20" s="63"/>
      <c r="U20" s="63"/>
      <c r="V20" s="63"/>
    </row>
    <row r="21" spans="1:22" s="54" customFormat="1" ht="38.25">
      <c r="A21" s="1363"/>
      <c r="B21" s="1379"/>
      <c r="C21" s="825" t="s">
        <v>1079</v>
      </c>
      <c r="D21" s="826">
        <v>0.15</v>
      </c>
      <c r="E21" s="826">
        <v>1</v>
      </c>
      <c r="F21" s="1378"/>
      <c r="G21" s="1381"/>
      <c r="H21" s="832">
        <v>40000000</v>
      </c>
      <c r="I21" s="832"/>
      <c r="J21" s="832"/>
      <c r="K21" s="1369"/>
      <c r="L21" s="1324"/>
      <c r="M21" s="1324"/>
      <c r="N21" s="1326"/>
      <c r="O21" s="1328"/>
      <c r="P21" s="63"/>
      <c r="Q21" s="63"/>
      <c r="R21" s="63"/>
      <c r="S21" s="63"/>
      <c r="T21" s="63"/>
      <c r="U21" s="63"/>
      <c r="V21" s="63"/>
    </row>
    <row r="22" spans="1:22" s="54" customFormat="1" ht="38.25">
      <c r="A22" s="1363"/>
      <c r="B22" s="1379"/>
      <c r="C22" s="825" t="s">
        <v>1080</v>
      </c>
      <c r="D22" s="826">
        <v>0.5</v>
      </c>
      <c r="E22" s="826">
        <v>1</v>
      </c>
      <c r="F22" s="1378"/>
      <c r="G22" s="1381"/>
      <c r="H22" s="832">
        <v>20000000</v>
      </c>
      <c r="I22" s="832"/>
      <c r="J22" s="832"/>
      <c r="K22" s="1369"/>
      <c r="L22" s="1324"/>
      <c r="M22" s="1324"/>
      <c r="N22" s="1326"/>
      <c r="O22" s="1328"/>
      <c r="P22" s="63"/>
      <c r="Q22" s="63"/>
      <c r="R22" s="63"/>
      <c r="S22" s="63"/>
      <c r="T22" s="63"/>
      <c r="U22" s="63"/>
      <c r="V22" s="63"/>
    </row>
    <row r="23" spans="1:22" s="54" customFormat="1" ht="38.25">
      <c r="A23" s="1363"/>
      <c r="B23" s="1379"/>
      <c r="C23" s="825" t="s">
        <v>1082</v>
      </c>
      <c r="D23" s="824">
        <v>0</v>
      </c>
      <c r="E23" s="824">
        <v>1</v>
      </c>
      <c r="F23" s="1378"/>
      <c r="G23" s="1381"/>
      <c r="H23" s="832">
        <v>120000000</v>
      </c>
      <c r="I23" s="832"/>
      <c r="J23" s="832"/>
      <c r="K23" s="1369"/>
      <c r="L23" s="1324"/>
      <c r="M23" s="1324"/>
      <c r="N23" s="1326"/>
      <c r="O23" s="1328"/>
      <c r="P23" s="63"/>
      <c r="Q23" s="63"/>
      <c r="R23" s="63"/>
      <c r="S23" s="63"/>
      <c r="T23" s="63"/>
      <c r="U23" s="63"/>
      <c r="V23" s="63"/>
    </row>
    <row r="24" spans="1:22" s="54" customFormat="1" ht="21" thickBot="1">
      <c r="A24" s="1363"/>
      <c r="B24" s="1379"/>
      <c r="C24" s="825" t="s">
        <v>1081</v>
      </c>
      <c r="D24" s="827">
        <v>27</v>
      </c>
      <c r="E24" s="827">
        <v>27</v>
      </c>
      <c r="F24" s="1378"/>
      <c r="G24" s="1382"/>
      <c r="H24" s="833">
        <v>20000000</v>
      </c>
      <c r="I24" s="862"/>
      <c r="J24" s="862"/>
      <c r="K24" s="1370"/>
      <c r="L24" s="1324"/>
      <c r="M24" s="1324"/>
      <c r="N24" s="1326"/>
      <c r="O24" s="1328"/>
      <c r="P24" s="63"/>
      <c r="Q24" s="63"/>
      <c r="R24" s="63"/>
      <c r="S24" s="63"/>
      <c r="T24" s="63"/>
      <c r="U24" s="63"/>
      <c r="V24" s="63"/>
    </row>
    <row r="25" spans="1:22" ht="85.5">
      <c r="A25" s="1316" t="s">
        <v>318</v>
      </c>
      <c r="B25" s="99" t="s">
        <v>305</v>
      </c>
      <c r="C25" s="99" t="s">
        <v>306</v>
      </c>
      <c r="D25" s="553">
        <v>1</v>
      </c>
      <c r="E25" s="553">
        <v>1</v>
      </c>
      <c r="F25" s="548">
        <v>40000000</v>
      </c>
      <c r="G25" s="568" t="s">
        <v>1131</v>
      </c>
      <c r="H25" s="561">
        <v>40000000</v>
      </c>
      <c r="I25" s="561"/>
      <c r="J25" s="561"/>
      <c r="K25" s="561">
        <f t="shared" ref="K25:K31" si="0">I25+H25</f>
        <v>40000000</v>
      </c>
      <c r="L25" s="562">
        <f>L17</f>
        <v>40909</v>
      </c>
      <c r="M25" s="562">
        <f>M17</f>
        <v>41274</v>
      </c>
      <c r="N25" s="108" t="s">
        <v>922</v>
      </c>
      <c r="O25" s="103"/>
      <c r="P25" s="125"/>
      <c r="R25" s="818"/>
    </row>
    <row r="26" spans="1:22" ht="71.25">
      <c r="A26" s="1311"/>
      <c r="B26" s="519" t="s">
        <v>307</v>
      </c>
      <c r="C26" s="519" t="s">
        <v>927</v>
      </c>
      <c r="D26" s="554">
        <v>0.8</v>
      </c>
      <c r="E26" s="554">
        <v>0.9</v>
      </c>
      <c r="F26" s="549">
        <v>300000000</v>
      </c>
      <c r="G26" s="543" t="s">
        <v>931</v>
      </c>
      <c r="H26" s="563">
        <v>300000000</v>
      </c>
      <c r="I26" s="563"/>
      <c r="J26" s="563"/>
      <c r="K26" s="563">
        <f t="shared" si="0"/>
        <v>300000000</v>
      </c>
      <c r="L26" s="564">
        <f>L19</f>
        <v>0</v>
      </c>
      <c r="M26" s="564">
        <f>M19</f>
        <v>0</v>
      </c>
      <c r="N26" s="105" t="s">
        <v>930</v>
      </c>
      <c r="O26" s="524" t="s">
        <v>929</v>
      </c>
      <c r="P26" s="125"/>
      <c r="R26" s="818"/>
    </row>
    <row r="27" spans="1:22" ht="99.75">
      <c r="A27" s="1311"/>
      <c r="B27" s="1359" t="s">
        <v>315</v>
      </c>
      <c r="C27" s="1359" t="s">
        <v>316</v>
      </c>
      <c r="D27" s="1366">
        <v>1</v>
      </c>
      <c r="E27" s="1366">
        <v>1</v>
      </c>
      <c r="F27" s="1364">
        <v>146060000</v>
      </c>
      <c r="G27" s="867" t="s">
        <v>1132</v>
      </c>
      <c r="H27" s="563">
        <v>100000000</v>
      </c>
      <c r="I27" s="563"/>
      <c r="J27" s="563"/>
      <c r="K27" s="563">
        <f t="shared" si="0"/>
        <v>100000000</v>
      </c>
      <c r="L27" s="564">
        <v>40909</v>
      </c>
      <c r="M27" s="564">
        <v>41274</v>
      </c>
      <c r="N27" s="105" t="s">
        <v>923</v>
      </c>
      <c r="O27" s="104"/>
      <c r="R27" s="818"/>
    </row>
    <row r="28" spans="1:22" ht="28.5">
      <c r="A28" s="1311"/>
      <c r="B28" s="1360"/>
      <c r="C28" s="1360"/>
      <c r="D28" s="1367"/>
      <c r="E28" s="1367"/>
      <c r="F28" s="1365"/>
      <c r="G28" s="817" t="s">
        <v>1094</v>
      </c>
      <c r="H28" s="563">
        <f>46060000+20000000</f>
        <v>66060000</v>
      </c>
      <c r="I28" s="563"/>
      <c r="J28" s="563"/>
      <c r="K28" s="563">
        <f t="shared" si="0"/>
        <v>66060000</v>
      </c>
      <c r="L28" s="564">
        <v>40909</v>
      </c>
      <c r="M28" s="564">
        <v>41274</v>
      </c>
      <c r="N28" s="819" t="s">
        <v>1095</v>
      </c>
      <c r="O28" s="104"/>
      <c r="R28" s="818"/>
    </row>
    <row r="29" spans="1:22" ht="99.75">
      <c r="A29" s="1311"/>
      <c r="B29" s="520" t="s">
        <v>471</v>
      </c>
      <c r="C29" s="519" t="s">
        <v>472</v>
      </c>
      <c r="D29" s="555">
        <v>1</v>
      </c>
      <c r="E29" s="556">
        <v>1</v>
      </c>
      <c r="F29" s="549">
        <v>25000000</v>
      </c>
      <c r="G29" s="867" t="s">
        <v>1133</v>
      </c>
      <c r="H29" s="563">
        <v>25000000</v>
      </c>
      <c r="I29" s="563">
        <f>170164000-25000000</f>
        <v>145164000</v>
      </c>
      <c r="J29" s="563" t="s">
        <v>1099</v>
      </c>
      <c r="K29" s="563">
        <f t="shared" si="0"/>
        <v>170164000</v>
      </c>
      <c r="L29" s="564">
        <v>40909</v>
      </c>
      <c r="M29" s="564">
        <v>41274</v>
      </c>
      <c r="N29" s="105" t="s">
        <v>874</v>
      </c>
      <c r="O29" s="104"/>
    </row>
    <row r="30" spans="1:22" ht="128.25">
      <c r="A30" s="1311"/>
      <c r="B30" s="841" t="s">
        <v>470</v>
      </c>
      <c r="C30" s="842" t="s">
        <v>1091</v>
      </c>
      <c r="D30" s="843">
        <v>1</v>
      </c>
      <c r="E30" s="844">
        <v>1</v>
      </c>
      <c r="F30" s="845">
        <v>150000000</v>
      </c>
      <c r="G30" s="872" t="s">
        <v>1134</v>
      </c>
      <c r="H30" s="847">
        <v>150000000</v>
      </c>
      <c r="I30" s="847"/>
      <c r="J30" s="847"/>
      <c r="K30" s="847">
        <f t="shared" si="0"/>
        <v>150000000</v>
      </c>
      <c r="L30" s="848">
        <v>40909</v>
      </c>
      <c r="M30" s="848">
        <v>41274</v>
      </c>
      <c r="N30" s="1342" t="s">
        <v>924</v>
      </c>
      <c r="O30" s="849"/>
      <c r="P30" s="835"/>
    </row>
    <row r="31" spans="1:22" ht="57">
      <c r="A31" s="1311"/>
      <c r="B31" s="842" t="s">
        <v>1100</v>
      </c>
      <c r="C31" s="842" t="s">
        <v>1101</v>
      </c>
      <c r="D31" s="863">
        <v>0</v>
      </c>
      <c r="E31" s="864">
        <v>0.25</v>
      </c>
      <c r="F31" s="845">
        <v>100000000</v>
      </c>
      <c r="G31" s="846" t="s">
        <v>928</v>
      </c>
      <c r="H31" s="847">
        <v>100000000</v>
      </c>
      <c r="I31" s="847"/>
      <c r="J31" s="847"/>
      <c r="K31" s="847">
        <f t="shared" si="0"/>
        <v>100000000</v>
      </c>
      <c r="L31" s="848">
        <f>L30</f>
        <v>40909</v>
      </c>
      <c r="M31" s="848">
        <f>M30</f>
        <v>41274</v>
      </c>
      <c r="N31" s="1342"/>
      <c r="O31" s="849"/>
      <c r="P31" s="861">
        <f>SUM(K30:K35)</f>
        <v>360000000</v>
      </c>
    </row>
    <row r="32" spans="1:22" ht="76.5">
      <c r="A32" s="1311"/>
      <c r="B32" s="841" t="s">
        <v>308</v>
      </c>
      <c r="C32" s="850" t="s">
        <v>309</v>
      </c>
      <c r="D32" s="843">
        <v>1</v>
      </c>
      <c r="E32" s="844">
        <v>1</v>
      </c>
      <c r="F32" s="845">
        <v>15000000</v>
      </c>
      <c r="G32" s="1329" t="s">
        <v>1096</v>
      </c>
      <c r="H32" s="847">
        <v>15000000</v>
      </c>
      <c r="I32" s="847"/>
      <c r="J32" s="847"/>
      <c r="K32" s="1339">
        <f>SUM(H32:H33)</f>
        <v>30000000</v>
      </c>
      <c r="L32" s="1341">
        <f>L29</f>
        <v>40909</v>
      </c>
      <c r="M32" s="1341">
        <f>M29</f>
        <v>41274</v>
      </c>
      <c r="N32" s="1342"/>
      <c r="O32" s="849"/>
    </row>
    <row r="33" spans="1:15" ht="51">
      <c r="A33" s="1311"/>
      <c r="B33" s="850" t="s">
        <v>310</v>
      </c>
      <c r="C33" s="850" t="s">
        <v>311</v>
      </c>
      <c r="D33" s="843">
        <v>1</v>
      </c>
      <c r="E33" s="844">
        <v>1</v>
      </c>
      <c r="F33" s="845">
        <v>15000000</v>
      </c>
      <c r="G33" s="1329"/>
      <c r="H33" s="847">
        <v>15000000</v>
      </c>
      <c r="I33" s="847"/>
      <c r="J33" s="847"/>
      <c r="K33" s="1340"/>
      <c r="L33" s="1341"/>
      <c r="M33" s="1341"/>
      <c r="N33" s="1342"/>
      <c r="O33" s="849"/>
    </row>
    <row r="34" spans="1:15" ht="57">
      <c r="A34" s="1311"/>
      <c r="B34" s="850" t="s">
        <v>312</v>
      </c>
      <c r="C34" s="850" t="s">
        <v>313</v>
      </c>
      <c r="D34" s="851">
        <v>0.8</v>
      </c>
      <c r="E34" s="852">
        <v>0.85</v>
      </c>
      <c r="F34" s="845">
        <v>40000000</v>
      </c>
      <c r="G34" s="846" t="s">
        <v>926</v>
      </c>
      <c r="H34" s="847">
        <v>40000000</v>
      </c>
      <c r="I34" s="847"/>
      <c r="J34" s="847"/>
      <c r="K34" s="847">
        <f>H34</f>
        <v>40000000</v>
      </c>
      <c r="L34" s="848">
        <v>40909</v>
      </c>
      <c r="M34" s="848">
        <v>41274</v>
      </c>
      <c r="N34" s="1342"/>
      <c r="O34" s="849"/>
    </row>
    <row r="35" spans="1:15" ht="57.75" thickBot="1">
      <c r="A35" s="1312"/>
      <c r="B35" s="853" t="s">
        <v>317</v>
      </c>
      <c r="C35" s="853" t="s">
        <v>314</v>
      </c>
      <c r="D35" s="854">
        <v>0.9</v>
      </c>
      <c r="E35" s="855">
        <v>0.95</v>
      </c>
      <c r="F35" s="856">
        <v>40000000</v>
      </c>
      <c r="G35" s="857" t="s">
        <v>925</v>
      </c>
      <c r="H35" s="858">
        <v>40000000</v>
      </c>
      <c r="I35" s="858"/>
      <c r="J35" s="858"/>
      <c r="K35" s="858">
        <f>H35</f>
        <v>40000000</v>
      </c>
      <c r="L35" s="859">
        <v>40909</v>
      </c>
      <c r="M35" s="859">
        <v>41274</v>
      </c>
      <c r="N35" s="1343"/>
      <c r="O35" s="860"/>
    </row>
    <row r="36" spans="1:15" ht="38.25">
      <c r="A36" s="1349" t="s">
        <v>322</v>
      </c>
      <c r="B36" s="65" t="s">
        <v>319</v>
      </c>
      <c r="C36" s="65" t="s">
        <v>320</v>
      </c>
      <c r="D36" s="575" t="s">
        <v>876</v>
      </c>
      <c r="E36" s="578">
        <v>0.05</v>
      </c>
      <c r="F36" s="1351">
        <v>213100000</v>
      </c>
      <c r="G36" s="1344" t="s">
        <v>932</v>
      </c>
      <c r="H36" s="565">
        <v>200000000</v>
      </c>
      <c r="I36" s="557"/>
      <c r="J36" s="557"/>
      <c r="K36" s="1333">
        <f>SUM(H36:H37)</f>
        <v>213100000</v>
      </c>
      <c r="L36" s="1335">
        <f>L35</f>
        <v>40909</v>
      </c>
      <c r="M36" s="1335">
        <f>M35</f>
        <v>41274</v>
      </c>
      <c r="N36" s="1337" t="s">
        <v>935</v>
      </c>
      <c r="O36" s="1321"/>
    </row>
    <row r="37" spans="1:15" ht="51.75" thickBot="1">
      <c r="A37" s="1350"/>
      <c r="B37" s="62" t="s">
        <v>321</v>
      </c>
      <c r="C37" s="62" t="s">
        <v>966</v>
      </c>
      <c r="D37" s="576" t="s">
        <v>967</v>
      </c>
      <c r="E37" s="577" t="s">
        <v>969</v>
      </c>
      <c r="F37" s="1352"/>
      <c r="G37" s="1345"/>
      <c r="H37" s="566">
        <v>13100000</v>
      </c>
      <c r="I37" s="567"/>
      <c r="J37" s="567"/>
      <c r="K37" s="1334"/>
      <c r="L37" s="1336"/>
      <c r="M37" s="1336"/>
      <c r="N37" s="1338"/>
      <c r="O37" s="1322"/>
    </row>
    <row r="38" spans="1:15" s="144" customFormat="1" ht="18.75" thickBot="1">
      <c r="A38" s="1347" t="s">
        <v>111</v>
      </c>
      <c r="B38" s="1348"/>
      <c r="C38" s="1348"/>
      <c r="D38" s="1348"/>
      <c r="E38" s="1348"/>
      <c r="F38" s="1348"/>
      <c r="G38" s="521">
        <f>SUM(G10:G37)</f>
        <v>0</v>
      </c>
      <c r="H38" s="521">
        <f>SUM(H10:H37)</f>
        <v>3814160000</v>
      </c>
      <c r="I38" s="521">
        <f>SUM(I10:I37)</f>
        <v>145164000</v>
      </c>
      <c r="J38" s="521">
        <f>SUM(J10:J37)</f>
        <v>0</v>
      </c>
      <c r="K38" s="521">
        <f>SUM(K10:K37)</f>
        <v>3959324000</v>
      </c>
      <c r="L38" s="522"/>
      <c r="M38" s="522"/>
      <c r="N38" s="522"/>
      <c r="O38" s="523"/>
    </row>
    <row r="40" spans="1:15">
      <c r="A40" t="s">
        <v>968</v>
      </c>
    </row>
  </sheetData>
  <mergeCells count="61">
    <mergeCell ref="G7:G9"/>
    <mergeCell ref="H15:H16"/>
    <mergeCell ref="B17:B18"/>
    <mergeCell ref="F17:F24"/>
    <mergeCell ref="B20:B24"/>
    <mergeCell ref="G15:G24"/>
    <mergeCell ref="D7:D9"/>
    <mergeCell ref="F7:F9"/>
    <mergeCell ref="E7:E9"/>
    <mergeCell ref="H7:K7"/>
    <mergeCell ref="G10:G11"/>
    <mergeCell ref="E27:E28"/>
    <mergeCell ref="K15:K24"/>
    <mergeCell ref="A1:C1"/>
    <mergeCell ref="A2:C2"/>
    <mergeCell ref="A3:C3"/>
    <mergeCell ref="A4:C4"/>
    <mergeCell ref="C7:C9"/>
    <mergeCell ref="B7:B9"/>
    <mergeCell ref="G1:O1"/>
    <mergeCell ref="G2:O3"/>
    <mergeCell ref="O7:O9"/>
    <mergeCell ref="H8:H9"/>
    <mergeCell ref="I8:J8"/>
    <mergeCell ref="L7:M8"/>
    <mergeCell ref="N7:N9"/>
    <mergeCell ref="K8:K9"/>
    <mergeCell ref="A38:F38"/>
    <mergeCell ref="A36:A37"/>
    <mergeCell ref="F36:F37"/>
    <mergeCell ref="A7:A9"/>
    <mergeCell ref="A25:A35"/>
    <mergeCell ref="B10:B11"/>
    <mergeCell ref="F10:F11"/>
    <mergeCell ref="B15:B16"/>
    <mergeCell ref="F15:F16"/>
    <mergeCell ref="B12:B13"/>
    <mergeCell ref="F12:F13"/>
    <mergeCell ref="B27:B28"/>
    <mergeCell ref="A10:A24"/>
    <mergeCell ref="F27:F28"/>
    <mergeCell ref="C27:C28"/>
    <mergeCell ref="D27:D28"/>
    <mergeCell ref="G32:G33"/>
    <mergeCell ref="N12:N14"/>
    <mergeCell ref="K36:K37"/>
    <mergeCell ref="L36:L37"/>
    <mergeCell ref="M36:M37"/>
    <mergeCell ref="N36:N37"/>
    <mergeCell ref="K32:K33"/>
    <mergeCell ref="L32:L33"/>
    <mergeCell ref="M32:M33"/>
    <mergeCell ref="N30:N35"/>
    <mergeCell ref="G36:G37"/>
    <mergeCell ref="I15:I16"/>
    <mergeCell ref="J15:J16"/>
    <mergeCell ref="O36:O37"/>
    <mergeCell ref="L17:L24"/>
    <mergeCell ref="M17:M24"/>
    <mergeCell ref="N17:N24"/>
    <mergeCell ref="O17:O24"/>
  </mergeCells>
  <phoneticPr fontId="3" type="noConversion"/>
  <printOptions horizontalCentered="1"/>
  <pageMargins left="0.15748031496062992" right="0.15748031496062992" top="0.31496062992125984" bottom="0.27559055118110237" header="0" footer="0"/>
  <pageSetup scale="60" fitToHeight="2"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6</vt:i4>
      </vt:variant>
    </vt:vector>
  </HeadingPairs>
  <TitlesOfParts>
    <vt:vector size="23" baseType="lpstr">
      <vt:lpstr>Edu</vt:lpstr>
      <vt:lpstr>Sal</vt:lpstr>
      <vt:lpstr>Ag. pot</vt:lpstr>
      <vt:lpstr>Mov</vt:lpstr>
      <vt:lpstr>Seg</vt:lpstr>
      <vt:lpstr>Equip</vt:lpstr>
      <vt:lpstr>Empleo y Prod.</vt:lpstr>
      <vt:lpstr>Ambiente</vt:lpstr>
      <vt:lpstr>Instit</vt:lpstr>
      <vt:lpstr>Elecrt</vt:lpstr>
      <vt:lpstr>DEP</vt:lpstr>
      <vt:lpstr>CULT</vt:lpstr>
      <vt:lpstr>DPAED</vt:lpstr>
      <vt:lpstr>Viv</vt:lpstr>
      <vt:lpstr>Promooción soc</vt:lpstr>
      <vt:lpstr>Seg aliment</vt:lpstr>
      <vt:lpstr>Anexo Mov</vt:lpstr>
      <vt:lpstr>Mov!Área_de_impresión</vt:lpstr>
      <vt:lpstr>Seg!Área_de_impresión</vt:lpstr>
      <vt:lpstr>'Seg aliment'!Área_de_impresión</vt:lpstr>
      <vt:lpstr>'Empleo y Prod.'!Títulos_a_imprimir</vt:lpstr>
      <vt:lpstr>Mov!Títulos_a_imprimir</vt:lpstr>
      <vt:lpstr>Seg!Títulos_a_imprimir</vt:lpstr>
    </vt:vector>
  </TitlesOfParts>
  <Company>Electro-Batteries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dc:creator>
  <cp:lastModifiedBy>USER</cp:lastModifiedBy>
  <cp:lastPrinted>2012-01-02T16:11:42Z</cp:lastPrinted>
  <dcterms:created xsi:type="dcterms:W3CDTF">2007-09-13T00:04:29Z</dcterms:created>
  <dcterms:modified xsi:type="dcterms:W3CDTF">2012-01-31T19:59:43Z</dcterms:modified>
</cp:coreProperties>
</file>