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693336\Desktop\"/>
    </mc:Choice>
  </mc:AlternateContent>
  <bookViews>
    <workbookView xWindow="0" yWindow="0" windowWidth="21600" windowHeight="9630"/>
  </bookViews>
  <sheets>
    <sheet name="II Trimestre - Avance" sheetId="4" r:id="rId1"/>
    <sheet name="Criterios de Evaluación" sheetId="5" r:id="rId2"/>
  </sheets>
  <definedNames>
    <definedName name="_xlnm._FilterDatabase" localSheetId="0" hidden="1">'II Trimestre - Avance'!$A$2:$H$198</definedName>
  </definedNames>
  <calcPr calcId="162913"/>
</workbook>
</file>

<file path=xl/calcChain.xml><?xml version="1.0" encoding="utf-8"?>
<calcChain xmlns="http://schemas.openxmlformats.org/spreadsheetml/2006/main">
  <c r="C126" i="4" l="1"/>
  <c r="C124" i="4" s="1"/>
  <c r="C128" i="4"/>
  <c r="C130" i="4"/>
  <c r="C133" i="4"/>
  <c r="C136" i="4"/>
  <c r="C150" i="4"/>
  <c r="C158" i="4"/>
  <c r="C180" i="4"/>
  <c r="C183" i="4"/>
  <c r="C110" i="4"/>
  <c r="C94" i="4"/>
  <c r="C92" i="4"/>
  <c r="C79" i="4"/>
  <c r="C70" i="4"/>
  <c r="C67" i="4"/>
  <c r="C65" i="4"/>
  <c r="C63" i="4"/>
  <c r="C61" i="4"/>
  <c r="C59" i="4"/>
  <c r="C57" i="4"/>
  <c r="C55" i="4"/>
  <c r="C53" i="4"/>
  <c r="C51" i="4"/>
  <c r="C49" i="4"/>
  <c r="C45" i="4"/>
  <c r="C41" i="4"/>
  <c r="C35" i="4"/>
  <c r="C32" i="4"/>
  <c r="C28" i="4"/>
  <c r="C6" i="4"/>
  <c r="D6" i="4"/>
  <c r="E6" i="4"/>
  <c r="F6" i="4"/>
  <c r="G7" i="4"/>
  <c r="G8" i="4"/>
  <c r="G9" i="4"/>
  <c r="C47" i="4" l="1"/>
  <c r="C26" i="4" l="1"/>
  <c r="C27" i="4" l="1"/>
  <c r="C25" i="4" s="1"/>
  <c r="C21" i="4"/>
  <c r="C5" i="4" s="1"/>
  <c r="D9" i="5" l="1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84" i="4"/>
  <c r="G182" i="4"/>
  <c r="G181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59" i="4"/>
  <c r="G152" i="4"/>
  <c r="G153" i="4"/>
  <c r="G154" i="4"/>
  <c r="G155" i="4"/>
  <c r="G156" i="4"/>
  <c r="G157" i="4"/>
  <c r="G151" i="4"/>
  <c r="G139" i="4"/>
  <c r="G140" i="4"/>
  <c r="G141" i="4"/>
  <c r="G142" i="4"/>
  <c r="G143" i="4"/>
  <c r="G144" i="4"/>
  <c r="G145" i="4"/>
  <c r="G146" i="4"/>
  <c r="G147" i="4"/>
  <c r="G148" i="4"/>
  <c r="G149" i="4"/>
  <c r="G138" i="4"/>
  <c r="G137" i="4"/>
  <c r="G135" i="4"/>
  <c r="G134" i="4"/>
  <c r="G132" i="4"/>
  <c r="G131" i="4"/>
  <c r="G129" i="4"/>
  <c r="G127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11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95" i="4"/>
  <c r="G93" i="4"/>
  <c r="G91" i="4"/>
  <c r="G81" i="4"/>
  <c r="G82" i="4"/>
  <c r="G83" i="4"/>
  <c r="G84" i="4"/>
  <c r="G85" i="4"/>
  <c r="G86" i="4"/>
  <c r="G87" i="4"/>
  <c r="G88" i="4"/>
  <c r="G89" i="4"/>
  <c r="G90" i="4"/>
  <c r="G80" i="4"/>
  <c r="G72" i="4"/>
  <c r="G73" i="4"/>
  <c r="G74" i="4"/>
  <c r="G75" i="4"/>
  <c r="G76" i="4"/>
  <c r="G77" i="4"/>
  <c r="G78" i="4"/>
  <c r="G71" i="4"/>
  <c r="G69" i="4"/>
  <c r="G68" i="4"/>
  <c r="G66" i="4"/>
  <c r="G64" i="4"/>
  <c r="G62" i="4"/>
  <c r="G60" i="4"/>
  <c r="G58" i="4"/>
  <c r="G56" i="4"/>
  <c r="G54" i="4"/>
  <c r="G52" i="4"/>
  <c r="G50" i="4"/>
  <c r="G46" i="4"/>
  <c r="G43" i="4"/>
  <c r="G44" i="4"/>
  <c r="G42" i="4"/>
  <c r="G37" i="4"/>
  <c r="G38" i="4"/>
  <c r="G39" i="4"/>
  <c r="G40" i="4"/>
  <c r="G36" i="4"/>
  <c r="G34" i="4"/>
  <c r="G33" i="4"/>
  <c r="G30" i="4"/>
  <c r="G31" i="4"/>
  <c r="G29" i="4"/>
  <c r="G27" i="4"/>
  <c r="G26" i="4"/>
  <c r="G22" i="4"/>
  <c r="G11" i="4"/>
  <c r="G10" i="4"/>
  <c r="G12" i="4"/>
  <c r="G13" i="4"/>
  <c r="G14" i="4"/>
  <c r="G15" i="4"/>
  <c r="G16" i="4"/>
  <c r="G17" i="4"/>
  <c r="G18" i="4"/>
  <c r="G19" i="4"/>
  <c r="G20" i="4"/>
  <c r="D183" i="4"/>
  <c r="D180" i="4"/>
  <c r="D158" i="4"/>
  <c r="D150" i="4"/>
  <c r="D136" i="4"/>
  <c r="D133" i="4"/>
  <c r="D130" i="4"/>
  <c r="D128" i="4"/>
  <c r="D126" i="4"/>
  <c r="D110" i="4"/>
  <c r="D94" i="4"/>
  <c r="D92" i="4"/>
  <c r="D79" i="4"/>
  <c r="D70" i="4"/>
  <c r="D67" i="4"/>
  <c r="D65" i="4"/>
  <c r="D63" i="4"/>
  <c r="D61" i="4"/>
  <c r="D59" i="4"/>
  <c r="D57" i="4"/>
  <c r="D55" i="4"/>
  <c r="D53" i="4"/>
  <c r="D51" i="4"/>
  <c r="D49" i="4"/>
  <c r="D45" i="4"/>
  <c r="D41" i="4"/>
  <c r="D35" i="4"/>
  <c r="D32" i="4"/>
  <c r="D28" i="4"/>
  <c r="D25" i="4"/>
  <c r="D21" i="4"/>
  <c r="D5" i="4" s="1"/>
  <c r="D125" i="4" l="1"/>
  <c r="D24" i="4"/>
  <c r="D48" i="4"/>
  <c r="F110" i="4" l="1"/>
  <c r="E110" i="4"/>
  <c r="F94" i="4"/>
  <c r="E94" i="4"/>
  <c r="F79" i="4"/>
  <c r="E79" i="4"/>
  <c r="F70" i="4"/>
  <c r="E70" i="4"/>
  <c r="E55" i="4"/>
  <c r="E53" i="4"/>
  <c r="E51" i="4"/>
  <c r="E49" i="4"/>
  <c r="F35" i="4"/>
  <c r="E35" i="4"/>
  <c r="F41" i="4"/>
  <c r="E41" i="4"/>
  <c r="F32" i="4"/>
  <c r="E32" i="4"/>
  <c r="F28" i="4"/>
  <c r="E28" i="4"/>
  <c r="F25" i="4"/>
  <c r="E25" i="4"/>
  <c r="F183" i="4" l="1"/>
  <c r="E183" i="4"/>
  <c r="F180" i="4"/>
  <c r="E180" i="4"/>
  <c r="F158" i="4"/>
  <c r="E158" i="4"/>
  <c r="F150" i="4"/>
  <c r="E150" i="4"/>
  <c r="F136" i="4"/>
  <c r="E136" i="4"/>
  <c r="F133" i="4"/>
  <c r="E133" i="4"/>
  <c r="F130" i="4"/>
  <c r="E130" i="4"/>
  <c r="F128" i="4"/>
  <c r="E128" i="4"/>
  <c r="F126" i="4"/>
  <c r="E126" i="4"/>
  <c r="F92" i="4"/>
  <c r="E92" i="4"/>
  <c r="F67" i="4"/>
  <c r="E67" i="4"/>
  <c r="F65" i="4"/>
  <c r="E65" i="4"/>
  <c r="F63" i="4"/>
  <c r="E63" i="4"/>
  <c r="F61" i="4"/>
  <c r="E61" i="4"/>
  <c r="F59" i="4"/>
  <c r="E59" i="4"/>
  <c r="F57" i="4"/>
  <c r="E57" i="4"/>
  <c r="F55" i="4"/>
  <c r="F53" i="4"/>
  <c r="F51" i="4"/>
  <c r="F49" i="4"/>
  <c r="F45" i="4"/>
  <c r="E45" i="4"/>
  <c r="F21" i="4"/>
  <c r="F5" i="4" s="1"/>
  <c r="E21" i="4"/>
  <c r="E5" i="4" s="1"/>
  <c r="E48" i="4" l="1"/>
  <c r="F48" i="4"/>
  <c r="E125" i="4"/>
  <c r="F125" i="4"/>
  <c r="E24" i="4"/>
  <c r="F24" i="4"/>
</calcChain>
</file>

<file path=xl/sharedStrings.xml><?xml version="1.0" encoding="utf-8"?>
<sst xmlns="http://schemas.openxmlformats.org/spreadsheetml/2006/main" count="597" uniqueCount="374">
  <si>
    <t>FINANCIERO</t>
  </si>
  <si>
    <t>PRODUCTO</t>
  </si>
  <si>
    <t>'2019520010066</t>
  </si>
  <si>
    <t>CERRADO</t>
  </si>
  <si>
    <t>ABIERTO</t>
  </si>
  <si>
    <t>'2020520010111</t>
  </si>
  <si>
    <t>'2021520010044</t>
  </si>
  <si>
    <t>'2021520010056</t>
  </si>
  <si>
    <t>'2021520010064</t>
  </si>
  <si>
    <t>'2021520010086</t>
  </si>
  <si>
    <t>'2021520010089</t>
  </si>
  <si>
    <t>'2021520010092</t>
  </si>
  <si>
    <t>'2021520010114</t>
  </si>
  <si>
    <t>'2021520010135</t>
  </si>
  <si>
    <t>'2021520010157</t>
  </si>
  <si>
    <t>'2021520010190</t>
  </si>
  <si>
    <t>'2021520010191</t>
  </si>
  <si>
    <t>'2021520010194</t>
  </si>
  <si>
    <t>'2021520010195</t>
  </si>
  <si>
    <t>'2021520010199</t>
  </si>
  <si>
    <t>'2021520010206</t>
  </si>
  <si>
    <t>'2021520010227</t>
  </si>
  <si>
    <t>'2021520010232</t>
  </si>
  <si>
    <t>'2022520010006</t>
  </si>
  <si>
    <t>'2022520010012</t>
  </si>
  <si>
    <t>'2022520010013</t>
  </si>
  <si>
    <t>'2022520010014</t>
  </si>
  <si>
    <t>'2022520010019</t>
  </si>
  <si>
    <t>'2022520010021</t>
  </si>
  <si>
    <t>'2022520010022</t>
  </si>
  <si>
    <t>'2022520010023</t>
  </si>
  <si>
    <t>'2022520010027</t>
  </si>
  <si>
    <t>'2022520010028</t>
  </si>
  <si>
    <t>'2022520010029</t>
  </si>
  <si>
    <t>'2022520010030</t>
  </si>
  <si>
    <t>'2022520010031</t>
  </si>
  <si>
    <t>'2022520010032</t>
  </si>
  <si>
    <t>'2022520010033</t>
  </si>
  <si>
    <t>'2022520010034</t>
  </si>
  <si>
    <t>'2022520010035</t>
  </si>
  <si>
    <t>'2022520010036</t>
  </si>
  <si>
    <t>'2022520010037</t>
  </si>
  <si>
    <t>'2022520010038</t>
  </si>
  <si>
    <t>'2022520010039</t>
  </si>
  <si>
    <t>'2022520010040</t>
  </si>
  <si>
    <t>'2022520010041</t>
  </si>
  <si>
    <t>'2022520010042</t>
  </si>
  <si>
    <t>'2022520010043</t>
  </si>
  <si>
    <t>'2022520010044</t>
  </si>
  <si>
    <t>'2022520010045</t>
  </si>
  <si>
    <t>'2022520010046</t>
  </si>
  <si>
    <t>'2022520010047</t>
  </si>
  <si>
    <t>'2022520010048</t>
  </si>
  <si>
    <t>'2022520010049</t>
  </si>
  <si>
    <t>'2022520010050</t>
  </si>
  <si>
    <t>'2022520010052</t>
  </si>
  <si>
    <t>'2022520010053</t>
  </si>
  <si>
    <t>'2022520010054</t>
  </si>
  <si>
    <t>'2022520010055</t>
  </si>
  <si>
    <t>'2022520010056</t>
  </si>
  <si>
    <t>'2022520010057</t>
  </si>
  <si>
    <t>'2022520010058</t>
  </si>
  <si>
    <t>'2022520010059</t>
  </si>
  <si>
    <t>'2022520010060</t>
  </si>
  <si>
    <t>'2022520010061</t>
  </si>
  <si>
    <t>'2022520010062</t>
  </si>
  <si>
    <t>'2022520010063</t>
  </si>
  <si>
    <t>'2022520010064</t>
  </si>
  <si>
    <t>'2022520010065</t>
  </si>
  <si>
    <t>'2022520010066</t>
  </si>
  <si>
    <t>'2022520010067</t>
  </si>
  <si>
    <t>'2022520010068</t>
  </si>
  <si>
    <t>'2022520010069</t>
  </si>
  <si>
    <t>'2022520010070</t>
  </si>
  <si>
    <t>'2022520010071</t>
  </si>
  <si>
    <t>'2022520010072</t>
  </si>
  <si>
    <t>'2022520010073</t>
  </si>
  <si>
    <t>'2022520010074</t>
  </si>
  <si>
    <t>'2022520010075</t>
  </si>
  <si>
    <t>'2022520010076</t>
  </si>
  <si>
    <t>'2022520010078</t>
  </si>
  <si>
    <t>'2022520010081</t>
  </si>
  <si>
    <t>'2022520010082</t>
  </si>
  <si>
    <t>'2022520010083</t>
  </si>
  <si>
    <t>'2022520010084</t>
  </si>
  <si>
    <t>'2022520010085</t>
  </si>
  <si>
    <t>'2022520010086</t>
  </si>
  <si>
    <t>'2022520010087</t>
  </si>
  <si>
    <t>'2022520010088</t>
  </si>
  <si>
    <t>'2022520010089</t>
  </si>
  <si>
    <t>'2022520010090</t>
  </si>
  <si>
    <t>'2022520010091</t>
  </si>
  <si>
    <t>'2022520010092</t>
  </si>
  <si>
    <t>'2022520010093</t>
  </si>
  <si>
    <t>'2022520010094</t>
  </si>
  <si>
    <t>'2022520010095</t>
  </si>
  <si>
    <t>'2022520010096</t>
  </si>
  <si>
    <t>'2022520010097</t>
  </si>
  <si>
    <t>'2022520010098</t>
  </si>
  <si>
    <t>'2022520010099</t>
  </si>
  <si>
    <t>'2022520010100</t>
  </si>
  <si>
    <t>'2022520010101</t>
  </si>
  <si>
    <t>'2022520010102</t>
  </si>
  <si>
    <t>'2022520010103</t>
  </si>
  <si>
    <t>'2022520010104</t>
  </si>
  <si>
    <t>'2022520010106</t>
  </si>
  <si>
    <t>'2022520010107</t>
  </si>
  <si>
    <t>'2022520010108</t>
  </si>
  <si>
    <t>'2022520010109</t>
  </si>
  <si>
    <t>'2022520010110</t>
  </si>
  <si>
    <t>'2022520010111</t>
  </si>
  <si>
    <t>'2022520010113</t>
  </si>
  <si>
    <t>'2022520010114</t>
  </si>
  <si>
    <t>'2022520010115</t>
  </si>
  <si>
    <t>'2022520010116</t>
  </si>
  <si>
    <t>'2022520010117</t>
  </si>
  <si>
    <t>'2022520010118</t>
  </si>
  <si>
    <t>'2022520010119</t>
  </si>
  <si>
    <t>'2022520010120</t>
  </si>
  <si>
    <t>'2022520010121</t>
  </si>
  <si>
    <t>'2022520010122</t>
  </si>
  <si>
    <t>'2022520010123</t>
  </si>
  <si>
    <t>'2022520010125</t>
  </si>
  <si>
    <t>'2022520010126</t>
  </si>
  <si>
    <t>'2022520010127</t>
  </si>
  <si>
    <t>'2022520010128</t>
  </si>
  <si>
    <t>'2022520010129</t>
  </si>
  <si>
    <t>'2022520010130</t>
  </si>
  <si>
    <t>'2022520010131</t>
  </si>
  <si>
    <t>'2022520010132</t>
  </si>
  <si>
    <t>'2022520010133</t>
  </si>
  <si>
    <t>'2022520010135</t>
  </si>
  <si>
    <t>'2022520010137</t>
  </si>
  <si>
    <t>'2022520010138</t>
  </si>
  <si>
    <t>'2022520010139</t>
  </si>
  <si>
    <t>'2022520010140</t>
  </si>
  <si>
    <t>'2022520010141</t>
  </si>
  <si>
    <t>'2022520010142</t>
  </si>
  <si>
    <t>'2022520010145</t>
  </si>
  <si>
    <t>'2022520010146</t>
  </si>
  <si>
    <t>'2022520010147</t>
  </si>
  <si>
    <t>'2022520010148</t>
  </si>
  <si>
    <t>'2022520010149</t>
  </si>
  <si>
    <t>'2022520010150</t>
  </si>
  <si>
    <t>'2022520010151</t>
  </si>
  <si>
    <t>'2022520010152</t>
  </si>
  <si>
    <t>'2022520010155</t>
  </si>
  <si>
    <t>'2022520010156</t>
  </si>
  <si>
    <t>'2023520010002</t>
  </si>
  <si>
    <t>Oficina de Comunicación Social</t>
  </si>
  <si>
    <t>EMPOPASTO</t>
  </si>
  <si>
    <t>EMAS</t>
  </si>
  <si>
    <t>Secretaría de Educación</t>
  </si>
  <si>
    <t>Dirección Administrativa de Espacio Público</t>
  </si>
  <si>
    <t>Secretaría de Gobierno</t>
  </si>
  <si>
    <t>Oficina de Asuntos Internacionales</t>
  </si>
  <si>
    <t>Secretaría de Cultura</t>
  </si>
  <si>
    <t>Secretaría de Planeación</t>
  </si>
  <si>
    <t>Oficina de Control Interno</t>
  </si>
  <si>
    <t>Secretaría de Salud</t>
  </si>
  <si>
    <t>AVANTE</t>
  </si>
  <si>
    <t>Oficina de Planeación de Gestión Institucional</t>
  </si>
  <si>
    <t>Secretaría de Hacienda</t>
  </si>
  <si>
    <t>Secretaría de Desarrollo Comunitario</t>
  </si>
  <si>
    <t>SEPAL</t>
  </si>
  <si>
    <t>Dirección Administrativa de Plazas de Mercado</t>
  </si>
  <si>
    <t>Secretaría General</t>
  </si>
  <si>
    <t>INVIPASTO</t>
  </si>
  <si>
    <t>Secretaría de Bienestar Social</t>
  </si>
  <si>
    <t>ESTADO PROYECTO</t>
  </si>
  <si>
    <t>No. Proyectos</t>
  </si>
  <si>
    <t>Cumplida</t>
  </si>
  <si>
    <t>Gestión normal</t>
  </si>
  <si>
    <t>Atrasadas</t>
  </si>
  <si>
    <t>No iniciada</t>
  </si>
  <si>
    <t>Total</t>
  </si>
  <si>
    <t>44.98</t>
  </si>
  <si>
    <t xml:space="preserve">BPIN PROYECTO </t>
  </si>
  <si>
    <t>NOMBRE DEL PROYECTO</t>
  </si>
  <si>
    <t>% AVANCE</t>
  </si>
  <si>
    <t>GESTIÓN</t>
  </si>
  <si>
    <t>DIMENSIÓN AMBIENTAL</t>
  </si>
  <si>
    <t>Secretaría Gestión Ambiental</t>
  </si>
  <si>
    <t>DIMENSIÓN ECÓNOMICA</t>
  </si>
  <si>
    <t xml:space="preserve">Secretaría de Agricultura </t>
  </si>
  <si>
    <t>Secretaría de Desarrollo Económico y Competitividad</t>
  </si>
  <si>
    <t>Secretaría de Tránsito y Transporte</t>
  </si>
  <si>
    <t>DIMENSIÓN GERENCIA PÚBLICA</t>
  </si>
  <si>
    <t>Departamento Administrtivo de Contratación Pública</t>
  </si>
  <si>
    <t xml:space="preserve">Dirección para la Prev y Atención de Emerg y Desastres </t>
  </si>
  <si>
    <t>Dirección Administrativa de Control Interno Disciplinario</t>
  </si>
  <si>
    <t>Oficina Asesora Jurídica</t>
  </si>
  <si>
    <t>FORTALECIMIENTO DE LOS MECANISMOS DE DEFENSA JURÍDICA VIGENCIA 2023 EN EL MUNICIPIO DE PASTO</t>
  </si>
  <si>
    <t>FORTALECIMIENTO DE LA GOBERNANZA TERRITORIAL DESDE LOS PROCESOS DE PARTICIPACIÓN CIUDADANA PARA LA GRAN CAPITAL VIGENCIA 2023 EN EL MUNICIPIO DE PASTO</t>
  </si>
  <si>
    <t>FORTALECIMIENTO DE LOS PROCESOS TERRITORIALES DESDE UN ENFOQUE DIFERENCIAL Y MULTICULTURAL DE LOS GRUPOS ÉTNICOS VIGENCIA 2023 DEL MUNICIPIO DE PASTO</t>
  </si>
  <si>
    <t>INVENTARIO DE BIENES INMUEBLES DE PROPIEDAD DEL MUNICIPIO VIGENCIA 2023 ALCALDÍA DE PASTO</t>
  </si>
  <si>
    <t>INVENTARIO DE BIENES MUEBLES Y EQUIPOS VIGENCIA 2023 ALMACÉN GENERAL ALCALDÍA DE PASTO</t>
  </si>
  <si>
    <t>MEJORAMIENTO DE LAS CONDICIONES FÍSICO LOCATIVAS VIGENCIA 2023 EN LAS SEDES DE LA ALCALDÍA MUNICIPAL DE PASTO</t>
  </si>
  <si>
    <t>FORTALECIMIENTO DE LAS TECNOLOGÍAS DE LA INFORMACIÓN Y LAS COMUNICACIONES VIGENCIA 2023 DEL MUNICIPIO PASTO</t>
  </si>
  <si>
    <t>FORTALECIMIENTO DEL SISTEMA GESTIÓN DOCUMENTAL VIGENCIA 2023 ALCALDÍA DE PASTO</t>
  </si>
  <si>
    <t>FORTALECIMIENTO Y OPERATIVIDAD DEL SISTEMA DE IDENTIFICACIÓN DE POTENCIALES BENEFICIARIOS DE PROGRAMAS SOCIALES DEL ESTADO SISBEN VERSIÓN 2023 EN EL MUNICIPIO DE PASTO</t>
  </si>
  <si>
    <t>FORTALECIMIENTO DE LA UNIDAD DE ATENCIÓN AL CIUDADANO VIGENCIA 2023 DEL MUNICIPIO DE PASTO</t>
  </si>
  <si>
    <t>CONSTRUCCIÓN DE SEDES PARA CORREGIDURÍAS EN LA VIGENCIA 2023 EN CORREGIMIENTOS DEL MUNICIPIO DE PASTO</t>
  </si>
  <si>
    <t>APOYO AL CENTRO PENITENCIARIO Y CARCELARIO VIGENCIA 2022 DEL MUNICIPIO DE PASTO</t>
  </si>
  <si>
    <t>FORTALECIMIENTO DE LA CONVIVENCIA VIGENCIA 2023 EN EL MUNICIPIO DE PASTO</t>
  </si>
  <si>
    <t>CONTROL DE LAS INFRACCIONES URBANÍSTICAS AMBIENTALES COMERCIALES Y DE EVENTOS VIGENCIA 2023 EN EL MUNICIPIO DE PASTO</t>
  </si>
  <si>
    <t>APOYO AL CENTRO PENITENCIARIO Y CARCELARIO VIGENCIA 2023 DEL MUNICIPIO DE PASTO</t>
  </si>
  <si>
    <t>FORTALECIMIENTO DEL PROCESO DE POSCONFLICTO Y CONSTRUCCIÓN DE PAZ VIGENCIA 2023 EN EL MUNICIPIO DE PASTO</t>
  </si>
  <si>
    <t>FORTALECIMIENTO DEL OBSERVATORIO DEL DELITO VIGENCIA 2023 DEL MUNICIPIO DE PASTO</t>
  </si>
  <si>
    <t>FORTALECIMIENTO A LA ESTRATEGIA PAZTO SEGURO VIGENCIA 2023 EN EL MUNICIPIO DE PASTO</t>
  </si>
  <si>
    <t>APOYO A LOS ORGANISMOS DE SEGURIDAD Y CONTROL VIGENCIA 2023 DEL MUNICIPIO DE PASTO</t>
  </si>
  <si>
    <t>FORTALECIMIENTO DEL BUEN GOBIERNO PARA EL RESPETO Y GARANTÍA DE LOS DERECHOS HUMANOS VIGENCIA 2023 EN EL MUNICIPIO DE PASTO</t>
  </si>
  <si>
    <t>FORTALECIMIENTO PARA OPERATIVIDAD DE CASA DE JUSTICIA VIGENCIA 2023 DEL MUNICIPIO DE PASTO</t>
  </si>
  <si>
    <t>APOYO A LA POBLACIÓN VICTIMA DEL CONFLICTO ARMADO VIGENCIA 2023 EN EL MUNICIPIO DE PASTO</t>
  </si>
  <si>
    <t>CONTROL PARA MITIGAR LOS EFECTOS DE LA PANDEMIA DEL COVID 19 VIGENCIA 2023 EN EL MUNICIPIO DE PASTO</t>
  </si>
  <si>
    <t>FORTALECIMIENTO GESTIÓN TRIBUTARIA DE LA VIGENCIA 2023 DEL MUNICIPIO DE PASTO PASTO</t>
  </si>
  <si>
    <t xml:space="preserve">Secretaría de Infraestructura y valorización  </t>
  </si>
  <si>
    <t>FORTALECIMIENTO DE LOS ESCENARIOS DEPORTIVOS URBANOS Y RURALES VIGENCIA 2021 MUNICIPIO DE PASTO</t>
  </si>
  <si>
    <t>MEJORAMIENTO Y MANTENIMIENTO DE VÍAS TERCIARIAS DENTRO DE COMUNIDADES INDÍGENAS VIGENCIA 2021 DEL MUNICIPIO PASTO</t>
  </si>
  <si>
    <t>ADECUACIÓN MEJORAMIENTO Y REFORZAMIENTO DEL TEATRO PASTO EN EL BARRIO LORENZO DE ALDANA DE LA COMUNA 4 DEL MUNICIPIO DE PASTO</t>
  </si>
  <si>
    <t>CONSTRUCCIÓN MEJORAMIENTO YO MANTENIMIENTO DE ESCENARIOS CULTURALES VIGENCIA 2022 DEL MUNICIPIO DE PASTO</t>
  </si>
  <si>
    <t>MEJORAMIENTO Y MANTENIMIENTO DE LA MALLA VIAL RURAL VIGENCIA 2022 MUNICIPIO DE PASTO</t>
  </si>
  <si>
    <t>MEJORAMIENTO YO MANTENIMIENTO DE ESCENARIOS CULTURALES EN EL MARCO DE PRESUPUESTO PARTICIPATIVO VIGENCIA 2022 DEL MUNICIPIO DE PASTO</t>
  </si>
  <si>
    <t>MANTENIMIENTO DE LOS ESCENARIOS DEPORTIVOS URBANOS Y RURALES EN EL MARCO DE PRESUPUESTO PARTICIPATIVO VIGENCIA 2022 EN EL MUNICIPIO DE PASTO</t>
  </si>
  <si>
    <t>FORTALECIMIENTO DE LOS ESCENARIOS DEPORTIVOS URBANOS Y RURALES VIGENCIA 2022 EN EL MUNICIPIO PASTO</t>
  </si>
  <si>
    <t>MANTENIMIENTO Y MEJORAMIENTO DE LA MALLA VIAL URBANA VIGENCIA 2022 DEL MUNICIPIO DE PASTO</t>
  </si>
  <si>
    <t>MEJORAMIENTO Y MANTENIMIENTO DE LA MALLA VIAL RURAL VIGENCIA 2023 MUNICIPIO DE PASTO</t>
  </si>
  <si>
    <t>MEJORAMIENTO DE LA RED ELÉCTRICA RURAL VIGENCIA 2023 DEL MUNICIPIO DE PASTO</t>
  </si>
  <si>
    <t>MANTENIMIENTO Y MEJORAMIENTO DE LA MALLA VIAL URBANA VIGENCIA 2023 DEL MUNICIPIO DE PASTO</t>
  </si>
  <si>
    <t>FORTALECIMIENTO DE LOS ESCENARIOS DEPORTIVOS URBANOS Y RURALES VIGENCIA 2023 EN EL MUNICIPIO DE PASTO</t>
  </si>
  <si>
    <t>CONSTRUCCIÓN MEJORAMIENTO YO MANTENIMIENTO DE ESCENARIOS CULTURALES VIGENCIA 2023 DEL MUNICIPIO DE PASTO</t>
  </si>
  <si>
    <t>ADMINISTRACIÓN DE VALORIZACIÓN PARA CONSTRUCCIÓN DE VÍAS URBANAS VIGENCIA 2023 EN EL MUNICIPIO DE PASTO</t>
  </si>
  <si>
    <t>GENERACIÓN Y MEJORAMIENTO DEL ESPACIO PÚBLICO EN EL CENTRO HISTÓRICO DE PASTO VIGENCIA 2021 EN EL MUNICIPIO DE PASTO</t>
  </si>
  <si>
    <t>CONSTRUCCIÓN DEL TRAMO 9 DEL PARQUE LINEAL DEL RÍO PASTO VIGENCIA 2022 EN EL MUNICIPIO DE PASTO</t>
  </si>
  <si>
    <t>CONSTRUCCIÓN PARQUES LOS CHILCOS Y MERCEDARIO VIGENCIA 2022 MUNICIPIO DE PASTO</t>
  </si>
  <si>
    <t>CONSTRUCCIÓN PARQUE EN EL BARRIO SUMATAMBO VIGENCIA 2022 DEL MUNICIPIO DE PASTO</t>
  </si>
  <si>
    <t>CONSTRUCCIÓN CERRAMIENTO PARQUE EL EJIDO (PARQUE BOLÍVAR) VIGENCIA 2022 DEL MUNICIPIO DE PASTO</t>
  </si>
  <si>
    <t>MEJORAMIENTO DE PARQUES RECREATIVOS A TRAVÉS DE LA ESTRATEGIA OBRAS POR IMPUESTOS VIGENCIA 2022 - MUNICIPIO PASTO</t>
  </si>
  <si>
    <t>MEJORAMIENTO DE PARQUES RECREATIVOS EN LOS BARRIOS MIRAFLORES LA CAROLINA Y NIZA A TRAVÉS DE LA ESTRATEGIA OBRAS POR IMPUESTOS VIGENCIA 2022 EN EL MUNICIPIO DE PASTO</t>
  </si>
  <si>
    <t>MEJORAMIENTO DE PARQUES RECREATIVOS EN LOS BARRIOS LORENZO Y MIRAFLORES A TRAVÉS DE LA ESTRATEGIA OBRAS POR IMPUESTOS VIGENCIA 2022 EN EL MUNICIPIO DE PASTO</t>
  </si>
  <si>
    <t>MEJORAMIENTO DE PARQUES RECREATIVOS DE LOS BARRIOS VILLA FLOR LAS MERCEDES Y SANTA BÁRBARA A TRAVÉS DE LA ESTRATEGIA OBRAS POR IMPUESTOS - VIGENCIA 2022 - MUNICIPIO DE PASTO</t>
  </si>
  <si>
    <t>FORTALECIMIENTO EN LA IMPLEMENTACIÓN DE LOS INSTRUMENTOS DE PLANIFICACIÓN Y ORDENAMIENTO TERRITORIAL - VIGENCIA 2023 - DEL MUNICIPIO DE PASTO</t>
  </si>
  <si>
    <t>CONSTRUCCIÓN DEL PARQUE AMBIENTAL QUEBRADA GUACHUCAL VIGENCIA 2023 DEL MUNICIPIO DE PASTO</t>
  </si>
  <si>
    <t>MEJORAMIENTO DEL PARQUE RECREATIVO DE JONGOVITO CENTRO - VIGENCIA 2023 - MUNICIPIO DE PASTO</t>
  </si>
  <si>
    <t>ACTUALIZACIÓN DE LA ESTRATIFICACIÓN SOCIOECONÓMICA VIGENCIA 2023 DEL MUNICIPIO DE PASTO</t>
  </si>
  <si>
    <t>DIMENSIÓN SOCIAL</t>
  </si>
  <si>
    <t>Dirección Administrativa de Juventud</t>
  </si>
  <si>
    <t>FORTALECIMIENTO DE ESCENARIOS DE PARTICIPACIÓN Y OFERTA DE OPORTUNIDADES PARA POBLACIÓN JOVEN VIGENCIA 2023 PASTO</t>
  </si>
  <si>
    <t>SUBSIDIO Y APORTES SOLIDARIOS PARA EL SERVICIO PÚBLICO DOMICILIARIO DE ASEO EN LOS ESTRATOS 12 Y 3 SECTOR URBANO Y RURAL VIGENCIA 2023 EN EL MUNICIPIO DE PASTO</t>
  </si>
  <si>
    <t>CONSTRUCCIÓN YO MEJORAMIENTO DE VIVIENDA SOCIAL PARA POBLACIÓN ASENTADA EN ZONA RIESGO Y VÍCTIMA VIGENCIA 2023 EN EL MUNICIPIO DE PASTO</t>
  </si>
  <si>
    <t>CONSTRUCCIÓN YO MEJORAMIENTO DE VIVIENDA EN EL SECTOR URBANO Y RURAL VIGENCIA 2023 DEL MUNICIPIO PASTO</t>
  </si>
  <si>
    <t>Pasto Deporte</t>
  </si>
  <si>
    <t>FORTALECIMIENTO DE LA CULTURA Y PROMOCIÓN DEL DEPORTE FORMATIVO Y LA RECREACIÓN COMO EJE DE INTEGRACIÓN SOCIAL VIGENCIA 2023 EN EL MUNICIPIO DE PASTO</t>
  </si>
  <si>
    <t>DESARROLLO EN LA EDUCACIÓN DE LA ACTIVIDAD FÍSICA LA RECREACIÓN A TRAVÉS DE HÁBITOS DE VIDA SALUDABLE VIGENCIA 2023 EN EL MUNICIPIO DE PASTO</t>
  </si>
  <si>
    <t>CONSTRUCCIÓN DE CENTROS VIDA PARA EL ADULTO MAYOR VIGENCIA 2022 EN EL MUNICIPIO DE PASTO</t>
  </si>
  <si>
    <t>MEJORAMIENTO DE LOS CENTROS DE DESARROLLO INFANTIL NIDOS NUTRIR VIGENCIA 2022 EN EL MUNICIPIO DE PASTO</t>
  </si>
  <si>
    <t>FORTALECIMIENTO AL PROGRAMA RECUPERANDO MI HOGAR ENTORNO AMABLE VIGENCIA 2023 EN EL MUNICIPIO DE PASTO</t>
  </si>
  <si>
    <t>IMPLEMENTACIÓN DEL PROGRAMA DE PREVENCIÓN Y ERRADICACIÓN DEL TRABAJO INFANTIL VIGENCIA 2023 EN EL MUNICIPIO DE PASTO</t>
  </si>
  <si>
    <t>DISEÑO DE MEMORIAS DE LA GRAN CAPITAL RESILIENTE FRENTE AL COVID-19 EN EL MUNICIPIO DE PASTO</t>
  </si>
  <si>
    <t>IMPLEMENTACIÓN DEL PROGRAMA MÍNIMO VITAL DE AGUA POTABLE MÁS AGUA MÁS VERDE VIGENCIA 2023 EN EL MUNICIPIO DE PASTO</t>
  </si>
  <si>
    <t>FORTALECIMIENTO AL PROGRAMA COMEDORES SOLIDARIOS SANA NUTRICIÓN Y VIDA SALUD VIGENCIA 2023 EN EL MUNICIPIO DE PASTO</t>
  </si>
  <si>
    <t>FORTALECIMIENTO A ENTORNOS QUE PROMUEVEN HECHOS DE PAZ CDI NIDOS NUTRIR VIGENCIA 2023 EN EL MUNICIPIO DE PASTO</t>
  </si>
  <si>
    <t>FORTALECIMIENTO DE LOS PROGRAMAS NACIONALES DE MÁS FAMILIAS EN ACCIÓN JÓVENES EN ACCIÓN RED UNIDOS VIGENCIA 2023 EN EL MUNICIPIO DE PASTO</t>
  </si>
  <si>
    <t>FORTALECIMIENTO A LOS PROCESOS DE ATENCIÓN PARA LA POBLACIÓN CON DISCAPACIDAD VIGENCIA 2023 EN EL MUNICIPIO DE PASTO</t>
  </si>
  <si>
    <t>FORTALECIMIENTO A LA ATENCIÓN DEL ENVEJECIMIENTO HUMANO Y CON BIENESTAR VIGENCIA 2023 EN EL MUNICIPIO DE PASTO</t>
  </si>
  <si>
    <t>FORTALECIMIENTO AL PROGRAMA DE ATENCIÓN INTEGRAL A LA POBLACIÓN HABITANTE DE CALLE Y EN CALLE VIGENCIA 2023 EN EL MUNICIPIO DE PASTO</t>
  </si>
  <si>
    <t>MEJORAMIENTO DE LOS CENTROS DE DESARROLLO INFANTIL NIDOS NUTRIR VIGENCIA 2023 EN EL MUNICIPIO DE PASTO</t>
  </si>
  <si>
    <t>IMPLEMENTACIÓN DE ACCIONES EN CULTURA CIUDADANA PARA MEJORAR EL COMPORTAMIENTO CÍVICO VIGENCIA 2023 EN EL MUNICIPIO DE PASTO</t>
  </si>
  <si>
    <t>FORTALECIMIENTO DE LA CULTURA CIUDADANA EN FORMACIÓN PARTICIPACIÓN Y LEGALIDAD VIGENCIA 2023 EN EL MUNICIPIO DE PASTO</t>
  </si>
  <si>
    <t>FORMACIÓN ARTÍSTICA Y ARTESANAL VIGENCIA 2023 EN EL MUNICIPIO DE PASTO</t>
  </si>
  <si>
    <t>DESARROLLO DE PASTO LA GRAN CAPITAL LECTORA VIGENCIA 2023 EN EL MUNICIPIO DE PASTO</t>
  </si>
  <si>
    <t>CONSERVACIÓN DEL CARNAVAL DE NEGROS Y BLANCOS VIGENCIA 2023 EN EL MUNICIPIO PASTO</t>
  </si>
  <si>
    <t>FORTALECIMIENTO A LOS PROCESOS ARTÍSTICOS CULTURALES PATRIMONIALES E INVESTIGATIVOS VIGENCIA 2023 EN EL MUNICIPIO DE PASTO</t>
  </si>
  <si>
    <t>FORTALECIMIENTO DE LA COSMOVISIÓN USOS COSTUMBRES Y TRADICIONES DEL PUEBLO QUILLASINGA REFUGIO DEL SOL VIGENCIA 2023 EN EL ENCANO MUNICIPIO DE PASTO</t>
  </si>
  <si>
    <t>APOYO EN LA ATENCIÓN A POBLACIÓN DE ADOLESCENTES VINCULADOS AL SISTEMA DE RESPONSABILIDAD PENAL VIGENCIA 2023 EN EL MUNICIPIO DE PASTO</t>
  </si>
  <si>
    <t>APOYO EN LA ATENCIÓN DE NIÑOS NIÑAS Y ADOLESCENTES EN CONDICIÓN DE ENFERMEDAD VINCULADOS AL AULA HOSPITALARIA VIGENCIA 2023 EN EL MUNICIPIO DE PASTO</t>
  </si>
  <si>
    <t>APOYO EN LA ATENCIÓN EDUCATIVA DE NIÑOS NIÑAS Y ADOLESCENTES VÍCTIMAS DEL CONFLICTO VIGENCIA 2023 EN EL MUNICIPIO DE PASTO</t>
  </si>
  <si>
    <t>FORTALECIMIENTO EN LA PRESTACIÓN DEL SERVICIO DE LOS ESTABLECIMIENTOS DE EDUCACIÓN PARA EL TRABAJO Y DESARROLLO HUMANO VIGENCIA 2023 EN EL MUNICIPIO DE PASTO</t>
  </si>
  <si>
    <t>FORTALECIMIENTO DE LOS PROCESOS DE ARTICULACIÓN DE LA MEDIA TÉCNICA EN LOS ESTABLECIMIENTOS EDUCATIVOS VIGENCIA 2023 EN EL MUNICIPIO DE PASTO</t>
  </si>
  <si>
    <t>MEJORAMIENTO DE ESPACIOS FÍSICOS Y DOTACIÓN EN LOS ESTABLECIMIENTOS EDUCATIVOS QUE APLICAN AL PROGRAMA DE JORNADA ÚNICA VIGENCIA 2023 EN EL MUNICIPIO DE PASTO</t>
  </si>
  <si>
    <t>APOYO EDUCATIVO PARA POBLACIÓN EN CONDICIÓN DE DISCAPACIDAD SEVERA VIGENCIA 2023 EN EL MUNICIPIO DE PASTO</t>
  </si>
  <si>
    <t>APOYO A LA PRESTACIÓN DEL SERVICIO PÚBLICO EDUCATIVO CONTRATADO POR PARTE DE LAS ENTIDADES TERRITORIALES CERTIFICADAS VIGENCIA 2023 EN EL MUNICIPIO DE PASTO</t>
  </si>
  <si>
    <t>FORTALECIMIENTO DEL EJERCICIO DE INSPECCIÓN Y VIGILANCIA DE ESTABLECIMIENTOS EDUCATIVOS NO OFICIALES DE EDUCACIÓN FORMAL EN LA SECRETARIA DE EDUCACIÓN VIGENCIA 2023 DEL MUNICIPIO DE PASTO</t>
  </si>
  <si>
    <t>APOYO PEDAGÓGICO PARA LA ATENCIÓN EDUCATIVA DE LA POBLACIÓN EN SITUACIÓN DE DISCAPACIDAD YO TALENTOS EXCEPCIONALES EN EL MARCO DE LA EDUCACIÓN INCLUSIVA VIGENCIA 2023 EN EL MUNICIPIO DE PASTO</t>
  </si>
  <si>
    <t>APOYO AL TRANSPORTE ESCOLAR DE ESTABLECIMIENTOS EDUCATIVOS VIGENCIA 2023 EN EL MUNICIPIO DE PASTO</t>
  </si>
  <si>
    <t>FORTALECIMIENTO DE LA RED DE ESCUELAS DE FORMACIÓN MUSICAL VIGENCIA 2023 EN EL MUNICIPIO DE PASTO</t>
  </si>
  <si>
    <t>IMPLEMENTACIÓN DEL PROGRAMA DE ALIMENTACIÓN ESCOLAR PAE VIGENCIA 2023 EN EL MUNICIPIO DE PASTO</t>
  </si>
  <si>
    <t>FORTALECIMIENTO DE LAS TIC EN LOS ESTABLECIMIENTOS EDUCATIVOS VIGENCIA 2023 EN EL MUNICIPIO DE PASTO</t>
  </si>
  <si>
    <t>MEJORAMIENTO DEL AMBIENTE LABORAL EN LA SECRETARIA DE EDUCACIÓN Y EN LOS ESTABLECIMIENTOS EDUCATIVOS VIGENCIA 2023 EN EL MUNICIPIO DE PASTO</t>
  </si>
  <si>
    <t>APOYO A LOS PROYECTOS PEDAGÓGICOS TRANSVERSALES Y LA CALIDAD EDUCATIVA EN LOS EE VIGENCIA 2023 DEL MUNICIPIO DE PASTO</t>
  </si>
  <si>
    <t>IMPLEMENTACIÓN DE PRÁCTICAS PEDAGÓGICAS PARA EL MEJORAMIENTO DE LA CALIDAD EDUCATIVA EN LOS ESTABLECIMIENTOS EDUCATIVOS VIGENCIA 2023 EN EL MUNICIPIO DE PASTO</t>
  </si>
  <si>
    <t>FORTALECIMIENTO DE PROCESOS PEDAGÓGICOS PARA EL MEJORAMIENTO DE LA CALIDAD EDUCATIVA EN LOS EE VIGENCIA 2023 EN EL MUNICIPIO DE PASTO</t>
  </si>
  <si>
    <t>FORTALECIMIENTO DE LOS PROYECTOS OBLIGATORIOS Y TRANSVERSALES PARA LA CONVIVENCIA Y LA CULTURA DE PAZ EN LOS ESTABLECIMIENTOS EDUCATIVOS VIGENCIA 2023 DEL MUNICIPIO DE PASTO</t>
  </si>
  <si>
    <t>MEJORAMIENTO DE ESPACIOS FÍSICOS Y DOTACIÓN EN LOS ESTABLECIMIENTOS EDUCATIVOS OFICIALES VIGENCIA 2023 EN EL MUNICIPIO DE PASTO</t>
  </si>
  <si>
    <t>ADMINISTRACIÓN DE COSTOS DEL SECTOR EDUCATIVO VIGENCIA 2023 PARA EL MUNICIPIO DE PASTO</t>
  </si>
  <si>
    <t>Secretaría de las Mujeres, orientaciones sexuales e identidades de género</t>
  </si>
  <si>
    <t>PROTECCIÓN DE DERECHOS Y GENERACIÓN DE OPORTUNIDADES PARA POBLACIÓN CON ORIENTACIONES SEXUALES E IDENTIDADES DE GÉNERO DIVERSAS VIGENCIA 2023 EN EL MUNICIPIO PASTO</t>
  </si>
  <si>
    <t>APOYO EN LA REIVINDICACIÓN DE DERECHOS Y EMPODERAMIENTO DE LAS MUJERES VIGENCIA 2023 EN EL MUNICIPIO DE PASTO</t>
  </si>
  <si>
    <t>CONSTRUCCIÓN DEL CENTRO DE ZOONOSIS VIGENCIA 2022 - 2023 EN EL MUNICIPIO DE PASTO</t>
  </si>
  <si>
    <t>CONTROL DE EVENTOS DE VIGILANCIA EN SALUD PUBLICA VIGENCIA 2023 EN EL MUNICIPIO DE PASTO</t>
  </si>
  <si>
    <t>FORTALECIMIENTO DE LAS ACCIONES DE INSPECCIÓN VIGILANCIA Y CONTROL A LOS SUJETOS DE INTERÉS SANITARIO VIGENCIA 2023 DEL MUNICIPIO DE PASTO</t>
  </si>
  <si>
    <t>FORTALECIMIENTO ADMINISTRATIVO DE LA SECRETARÍA MUNICIPAL DE SALUD VIGENCIA 2023 EN EL MUNICIPIO DE PASTO</t>
  </si>
  <si>
    <t>MEJORAMIENTO DE LOS PROCESOS DE SALUD PUBLICA EN EMERGENCIAS Y DESASTRES VIGENCIA 2023 EN EL MUNICIPIO DE PASTO</t>
  </si>
  <si>
    <t>IMPLEMENTACIÓN DE ESTRATEGIAS PARA LA DISMINUCIÓN DEL BAJO PESO AL NACER VIGENCIA 2023 MUNICIPIO DE PASTO</t>
  </si>
  <si>
    <t>FORTALECIMIENTO DE REDES PARA UNA SALUD MENTAL DE CALIDAD VIGENCIA 2023 MUNICIPIO DE PASTO</t>
  </si>
  <si>
    <t>MEJORAMIENTO DEL SISTEMA GENERAL DE SEGURIDAD SOCIAL EN SALUD - SGSSS VIGENCIA 2023 EN EL MUNICIPIO DE PASTO</t>
  </si>
  <si>
    <t>PREVENCIÓN DE ENFERMEDADES NO TRANSMISIBLES VIGENCIA 2023 EN EL MUNICIPIO DE PASTO</t>
  </si>
  <si>
    <t>FORTALECIMIENTO DE LA ARTICULACIÓN INTERSECTORIAL Y COMUNITARIA EN LA GARANTÍA PROGRESIVA DEL DERECHO HUMANO A LA ALIMENTACIÓN Y NUTRICIÓN ADECUADA 2023 EN EL MUNICIPIO DE PASTO</t>
  </si>
  <si>
    <t>FORTALECIMIENTO DEL CONOCIMIENTO DE LOS DERECHOS SEXUALES DERECHOS REPRODUCTIVOS VIGENCIA 2023 EN EL MUNICIPIO DE PASTO</t>
  </si>
  <si>
    <t>PREVENCIÓN DE ENFERMEDADES TRANSMISIBLES E INMUNOPREVENIBLES VIGENCIA 2023 DEL MUNICIPIO DE PASTO</t>
  </si>
  <si>
    <t>FORTALECIMIENTO DE LA SALUD HUMANISTA EN POBLACIONES VULNERABLES VIGENCIA 2023 EN EL MUNICIPIO DE PASTO</t>
  </si>
  <si>
    <t>ASISTENCIA PARA MEJORAR LA GESTIÓN DE LA SALUD PÚBLICA VIGENCIA 2023 MUNICIPIO DE PASTO</t>
  </si>
  <si>
    <t>MEJORAMIENTO DE LA SALUD Y LA SEGURIDAD EN EL TRABAJO DE LA POBLACIÓN DE TRABAJADORES FORMAL E INFORMAL VIGENCIA 2023 DE PASTO</t>
  </si>
  <si>
    <t>CONSTRUCCIÓN OPTIMIZACIÓN Y/O MEJORAMIENTO DE SISTEMAS DE ACUEDUCTO Y ALCANTARILLADO DE LOS SECTORES RURAL Y SUBURBANO, VIGENCIA 2020 DEL MUNICIPIO DE PASTO</t>
  </si>
  <si>
    <t>CONSERVACIÓN DE ÁREAS DE RECARGA HÍDRICA Y OTROS SERVICIOS ECOSISTÉMICOS VIGENCIA 2022 EN EL MUNICIPIO DE PASTO</t>
  </si>
  <si>
    <t>DESARROLLO DE ESTRATEGIAS DE RESILIENCIA AMBIENTAL FRENTE A LOS IMPACTOS POST COVID-19 - DIMENSIÓN AMBIENTAL VIGENCIA 2023 PASTO</t>
  </si>
  <si>
    <t>FORMULACIÓN DE ESTRATEGIAS DE CRECIMIENTO VERDE VIGENCIA 2023 PARA EL MUNICIPIO DE PASTO</t>
  </si>
  <si>
    <t>IMPLEMENTACIÓN DE ACCIONES EN PRO DE UNA CIUDAD SOSTENIBLE Y RESILIENTE SEMBRANDO CAPITAL VIGENCIA 2023 EN EL MUNICIPIO DE PASTO</t>
  </si>
  <si>
    <t>CONSERVACIÓN DE ÁREAS DE RECARGA HÍDRICA Y OTROS SERVICIOS ECOSISTÉMICOS VIGENCIA 2023 EN EL MUNICIPIO DE PASTO</t>
  </si>
  <si>
    <t>SUBSIDIO DEL FONDO DE SOLIDARIDAD Y REDISTRIBUCIÓN DE INGRESOS DEL SECTOR RURAL - VIGENCIA 2023 MUNICIPIO DE PASTO</t>
  </si>
  <si>
    <t>MEJORAMIENTO COBERTURA CALIDAD Y CONTINUIDAD EN LA PRESTACIÓN DEL SERVICIO PÚBLICO DE ACUEDUCTO Y ALCANTARILLADO DE LOS SECTORES RURALES Y SUBURBANOS VIGENCIA 2023 DEL MUNICIPIO DE PASTO</t>
  </si>
  <si>
    <t>FORTALECIMIENTO DE LA GOBERNABILIDAD AMBIENTAL VIGENCIA 2023 EN EL MUNICIPIO DE PASTO</t>
  </si>
  <si>
    <t>FORTALECIMIENTO DE LA GOBERNANZA AMBIENTAL PARA EL DESARROLLO SOSTENIBLE VIGENCIA 2023 EN EL MUNICIPIO DE PASTO PASTO</t>
  </si>
  <si>
    <t>FORMACIÓN Y EDUCACIÓN AMBIENTAL PARA LA SOSTENIBILIDAD VIGENCIA 2023 EN EL MUNICIPIO DE PASTO</t>
  </si>
  <si>
    <t>IMPLEMENTACIÓN DE LA POLÍTICA PÚBLICA DE BIENESTAR Y PROTECCIÓN ANIMAL VIGENCIA 2023 EN EL MUNICIPIO DE PASTO</t>
  </si>
  <si>
    <t>DESARROLLO DE LA GESTIÓN ECOLÓGICA Y ÁREAS PROTEGIDAS VIGENCIA 2023 DEL MUNICIPIO DE PASTO</t>
  </si>
  <si>
    <t>FORTALECIMIENTO AL PROCESO DE RECICLAJE TRANSFERENCIA Y MANEJO ADECUADO DE RESIDUOS SÓLIDOS VIGENCIA 2023 EN EL MUNICIPIO PASTO</t>
  </si>
  <si>
    <t>SUBSIDIO PARA LA PRESTACIÓN DE SERVICIOS PÚBLICOS DE ACUEDUCTO Y ALCANTARILLADO VIGENCIA 2023 MUNICIPIO DE PASTO</t>
  </si>
  <si>
    <t>IMPLEMENTACIÓN DEL SISTEMA ESTRATÉGICO DE TRANSPORTE PÚBLICO DE PASAJEROS VIGENCIA 2022 PARA LA CIUDAD DE PASTO</t>
  </si>
  <si>
    <t>IMPLEMENTACIÓN DEL SISTEMA ESTRATÉGICO DE TRANSPORTE PÚBLICO DE PASAJEROS VIGENCIA 2023 PARA LA CIUDAD DE PASTO</t>
  </si>
  <si>
    <t>CONSTRUCCIÓN Y MEJORAMIENTO DEL SISTEMA DE MOVILIDAD EN LA PLAZA DE MERCADO EL POTRERILLO VIGENCIA 2021 EN EL MUNICIPIO DE PASTO</t>
  </si>
  <si>
    <t>FORTALECIMIENTO DEL SISTEMA ORGANIZACIONAL DE LAS PLAZAS DEL MERCADO VIGENCIA 2022 EN EL MUNICIPIO PASTO</t>
  </si>
  <si>
    <t>FORTALECIMIENTO DEL SISTEMA ORGANIZACIONAL DE LAS PLAZAS DEL MERCADO VIGENCIA 2023 EN EL MUNICIPIO DE PASTO</t>
  </si>
  <si>
    <t>CONSTRUCCIÓN DE UN CENTRO DE ACOPIO PARA EL ALMACENAMIENTO ACONDICIONAMIENTO Y DISTRIBUCIÓN DE ALIMENTOS AGRÍCOLAS UBICADO EN EL CORREGIMIENTO DE CATAMBUCO DEL MUNICIPIO DE PASTO - NARIÑO</t>
  </si>
  <si>
    <t>DESARROLLO ECONÓMICO AGROINDUSTRIAL AGROPECUARIO ACUÍCOLA Y FORESTAL VIGENCIA 2023 EN EL MUNICIPIO DE PASTO</t>
  </si>
  <si>
    <t>MEJORAMIENTO ECONÓMICO DE LOS SECTORES AFECTADOS POR PANDEMIA VIGENCIA 2023 EN EL MUNICIPIO DE PASTO</t>
  </si>
  <si>
    <t>FORTALECIMIENTO DE LOS PROCESOS DE INNOVACIÓN Y ECONOMÍA NARANJA VIGENCIA 2023 EN EL MUNICIPIO DE PASTO</t>
  </si>
  <si>
    <t>FORTALECIMIENTO DE LA COMPETITIVIDAD A NIVEL NACIONAL VIGENCIA 2023 DEL MUNICIPIO DE PASTO</t>
  </si>
  <si>
    <t>DESARROLLO Y PROMOCIÓN TURÍSTICA VIGENCIA 2023 DEL MUNICIPIO DE PASTO PASTO</t>
  </si>
  <si>
    <t>FORTALECIMIENTO EMPRESARIAL ASOCIATIVO Y A EMPRENDIMIENTOS VIGENCIA 2023 EN EL MUNICIPIO DE PASTO</t>
  </si>
  <si>
    <t>DESARROLLO DE ESTRATEGIAS PARA LA DISMINUCIÓN DE LA ACCIDENTALIDAD Y SINIESTRALIDAD VIAL VIGENCIA 2023 EN EL MUNICIPIO DE PASTO</t>
  </si>
  <si>
    <t>IMPLEMENTACIÓN DE ACCIONES ENCAMINADAS A PROMOVER MEDIOS DE TRANSPORTE SOSTENIBLES VIGENCIA 2023 EN EL MUNICIPIO DE PASTO</t>
  </si>
  <si>
    <t>ADQUISICIÓN MEJORAMIENTO YO REMODELACIÓN DE LAS INSTALACIONES DE LA SECRETARÍA DE TRÁNSITO Y TRANSPORTE VIGENCIA 2023 MUNICIPIO DE PASTO</t>
  </si>
  <si>
    <t>PRESTACIÓN DEL SERVICIO DE ALUMBRADO PÚBLICO MEDIANTE CONTRATO DE CONCESIÓN VIGENTE 2015-2051 EN EL SECTOR URBANO Y RURAL VIGENCIA 2023 DEL MUNICIPIO DE PASTO</t>
  </si>
  <si>
    <t>FORTALECIMIENTO DE LA DIMENSIÓN Y POLÍTICA DE CONTROL INTERNO EN EL MARCO DE LOS MODELOS: ESTÁNDAR DE CONTROL INTERNO (MECI) E INTEGRADO DE PLANEACIÓN Y GESTIÓN (MIPG) VIGENCIA 2023 EN EL MUNICIPIO DE PASTO</t>
  </si>
  <si>
    <t>FORTALECIMIENTO DEL DEPARTAMENTO ADMINISTRATIVO DE CONTRATACIÓN Y CONSOLIDACIÓN DEL SISTEMA DE CONTRATACIÓN PÚBLICA PARA LA VIGENCIA 2023 EN EL MUNICIPIO DE PASTO</t>
  </si>
  <si>
    <t>MEJORAMIENTO Y RECUPERACIÓN DEL ESPACIO PÚBLICO VIGENCIA 2023 EN EL MUNICIPIO DE PASTO</t>
  </si>
  <si>
    <t>FORTALECIMIENTO DE LA GESTIÓN INTEGRAL DEL RIESGO DE DESASTRES VIGENCIA 2023 EN EL MUNICIPIO DE PASTO</t>
  </si>
  <si>
    <t>FORTALECIMIENTO DE LAS COMPETENCIAS DE LA DIRECCIÓN ADMINISTRATIVA DE CONTROL INTERNO DISCIPLINARIO VIGENCIA 2023 MUNICIPIO DE PASTO</t>
  </si>
  <si>
    <t>IMPLEMENTACIÓN DE LA ESTRATEGIA DE INTERNACIONALIZACIÓN: PASTO CONECTADO AL MUNDO 2020 2030 VIGENCIA 2023 EN EL MUNICIPIO DE PASTO</t>
  </si>
  <si>
    <t>IMPLEMENTACIÓN DE LA ESTRATEGIA DE COMUNICACIÓN PÚBLICA VIGENCIA 2023 EN EL MUNICIPIO DE PASTO</t>
  </si>
  <si>
    <t>FORTALECIMIENTO AL PROCESO DE PLANEACIÓN ESTRATÉGICA VIGENCIA 2023 MUNICIPIO DE PASTO</t>
  </si>
  <si>
    <t>VALOR DEL PROYECTO</t>
  </si>
  <si>
    <t>AVANCE DE PROYECTO</t>
  </si>
  <si>
    <t>Financiero</t>
  </si>
  <si>
    <t>Físico</t>
  </si>
  <si>
    <t>Gestión</t>
  </si>
  <si>
    <t>AVANCE PROYECTO</t>
  </si>
  <si>
    <t>ESTADO DE LAS METAS</t>
  </si>
  <si>
    <t>RANGO DE EJECUCIÓN</t>
  </si>
  <si>
    <t>AVANCE PROYECTOS DE INVERSIÓN VIGENCIA 2023
CONSOLIDADO RANGO DE EJECUCIÓN
SEGUNDO TRIMESTRE - CORTE JUNIO 30</t>
  </si>
  <si>
    <t>CRITERIOS DE EVALUACIÓN</t>
  </si>
  <si>
    <t>2021520010179</t>
  </si>
  <si>
    <t>2022520010112</t>
  </si>
  <si>
    <t>2022520010051</t>
  </si>
  <si>
    <t>1,592,188,854.34</t>
  </si>
  <si>
    <t>2022520010154</t>
  </si>
  <si>
    <t>2021520010068</t>
  </si>
  <si>
    <t>2022520010008</t>
  </si>
  <si>
    <t>2022520010009</t>
  </si>
  <si>
    <t>2022520010124</t>
  </si>
  <si>
    <t>2022520010153</t>
  </si>
  <si>
    <t>2022520010011</t>
  </si>
  <si>
    <r>
      <t xml:space="preserve">AVANCE PROYECTOS DE INVERSIÓN REGISTRADOS EN BANCO DE PROYECTOS 
</t>
    </r>
    <r>
      <rPr>
        <b/>
        <sz val="14"/>
        <color theme="1"/>
        <rFont val="Century Gothic"/>
        <family val="2"/>
      </rPr>
      <t xml:space="preserve">SEGUNDO TRIMESTRE
VIGENCIA 2023
</t>
    </r>
    <r>
      <rPr>
        <b/>
        <sz val="11"/>
        <color theme="1"/>
        <rFont val="Century Gothic"/>
        <family val="2"/>
      </rPr>
      <t>Fuente: Plataforma SPI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</si>
</sst>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entury Gothic"/>
      <family val="2"/>
    </font>
    <font>
      <b/>
      <sz val="10"/>
      <color theme="1"/>
      <name val="Century Gothic"/>
      <family val="2"/>
    </font>
    <font>
      <b/>
      <sz val="18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2"/>
      <name val="Century Gothic"/>
      <family val="2"/>
    </font>
    <font>
      <sz val="10"/>
      <color theme="0"/>
      <name val="Century Gothic"/>
      <family val="2"/>
    </font>
    <font>
      <b/>
      <sz val="14"/>
      <color theme="1"/>
      <name val="Century Gothic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2" fontId="18" fillId="36" borderId="10" xfId="0" applyNumberFormat="1" applyFont="1" applyFill="1" applyBorder="1" applyAlignment="1">
      <alignment horizontal="center" vertical="center" wrapText="1"/>
    </xf>
    <xf numFmtId="0" fontId="19" fillId="39" borderId="1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2" fontId="18" fillId="33" borderId="10" xfId="0" applyNumberFormat="1" applyFont="1" applyFill="1" applyBorder="1" applyAlignment="1">
      <alignment horizontal="center" vertical="center" wrapText="1"/>
    </xf>
    <xf numFmtId="2" fontId="18" fillId="34" borderId="10" xfId="0" applyNumberFormat="1" applyFont="1" applyFill="1" applyBorder="1" applyAlignment="1">
      <alignment horizontal="center" vertical="center" wrapText="1"/>
    </xf>
    <xf numFmtId="2" fontId="18" fillId="35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164" fontId="21" fillId="37" borderId="10" xfId="42" applyNumberFormat="1" applyFont="1" applyFill="1" applyBorder="1" applyAlignment="1">
      <alignment horizontal="center" vertical="center" wrapText="1"/>
    </xf>
    <xf numFmtId="43" fontId="21" fillId="39" borderId="10" xfId="0" applyNumberFormat="1" applyFont="1" applyFill="1" applyBorder="1" applyAlignment="1">
      <alignment horizontal="center" vertical="center" wrapText="1"/>
    </xf>
    <xf numFmtId="43" fontId="21" fillId="39" borderId="10" xfId="0" applyNumberFormat="1" applyFont="1" applyFill="1" applyBorder="1" applyAlignment="1">
      <alignment horizontal="center" vertical="center"/>
    </xf>
    <xf numFmtId="0" fontId="22" fillId="0" borderId="0" xfId="0" applyFont="1"/>
    <xf numFmtId="0" fontId="19" fillId="0" borderId="13" xfId="0" applyFont="1" applyFill="1" applyBorder="1" applyAlignment="1">
      <alignment horizontal="center" vertical="center" wrapText="1"/>
    </xf>
    <xf numFmtId="0" fontId="19" fillId="38" borderId="10" xfId="0" applyFont="1" applyFill="1" applyBorder="1" applyAlignment="1">
      <alignment horizontal="center" vertical="center" wrapText="1"/>
    </xf>
    <xf numFmtId="2" fontId="24" fillId="37" borderId="10" xfId="0" applyNumberFormat="1" applyFont="1" applyFill="1" applyBorder="1" applyAlignment="1">
      <alignment horizontal="center" vertical="center" wrapText="1"/>
    </xf>
    <xf numFmtId="2" fontId="21" fillId="39" borderId="10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43" fontId="25" fillId="0" borderId="10" xfId="42" applyFont="1" applyBorder="1" applyAlignment="1">
      <alignment vertical="center" wrapText="1"/>
    </xf>
    <xf numFmtId="0" fontId="25" fillId="33" borderId="10" xfId="0" applyFont="1" applyFill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34" borderId="10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1" fillId="39" borderId="10" xfId="0" applyFont="1" applyFill="1" applyBorder="1" applyAlignment="1">
      <alignment horizontal="center" vertical="center" wrapText="1"/>
    </xf>
    <xf numFmtId="0" fontId="19" fillId="37" borderId="10" xfId="0" applyFont="1" applyFill="1" applyBorder="1" applyAlignment="1">
      <alignment horizontal="center" vertical="center" wrapText="1"/>
    </xf>
    <xf numFmtId="2" fontId="19" fillId="37" borderId="1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0" fontId="25" fillId="0" borderId="10" xfId="0" quotePrefix="1" applyFont="1" applyBorder="1" applyAlignment="1">
      <alignment horizontal="center" vertical="center" wrapText="1"/>
    </xf>
    <xf numFmtId="2" fontId="21" fillId="37" borderId="1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Fill="1" applyBorder="1" applyAlignment="1">
      <alignment horizontal="center" vertical="center"/>
    </xf>
    <xf numFmtId="43" fontId="21" fillId="39" borderId="10" xfId="0" applyNumberFormat="1" applyFont="1" applyFill="1" applyBorder="1" applyAlignment="1">
      <alignment vertical="center" wrapText="1"/>
    </xf>
    <xf numFmtId="4" fontId="25" fillId="0" borderId="10" xfId="0" applyNumberFormat="1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right" vertical="center" wrapText="1"/>
    </xf>
    <xf numFmtId="4" fontId="25" fillId="0" borderId="10" xfId="0" applyNumberFormat="1" applyFont="1" applyBorder="1" applyAlignment="1">
      <alignment horizontal="right" vertical="center"/>
    </xf>
    <xf numFmtId="43" fontId="25" fillId="0" borderId="10" xfId="42" applyFont="1" applyBorder="1" applyAlignment="1">
      <alignment horizontal="right" vertical="center" wrapText="1"/>
    </xf>
    <xf numFmtId="164" fontId="25" fillId="0" borderId="10" xfId="42" applyNumberFormat="1" applyFont="1" applyBorder="1" applyAlignment="1">
      <alignment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 wrapText="1"/>
    </xf>
    <xf numFmtId="0" fontId="27" fillId="34" borderId="10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27" fillId="35" borderId="10" xfId="0" applyFont="1" applyFill="1" applyBorder="1" applyAlignment="1">
      <alignment horizontal="center" vertical="center" wrapText="1"/>
    </xf>
    <xf numFmtId="0" fontId="24" fillId="36" borderId="10" xfId="0" applyFont="1" applyFill="1" applyBorder="1" applyAlignment="1">
      <alignment horizontal="center" vertical="center" wrapText="1"/>
    </xf>
    <xf numFmtId="0" fontId="27" fillId="36" borderId="10" xfId="0" applyFont="1" applyFill="1" applyBorder="1" applyAlignment="1">
      <alignment horizontal="center" vertical="center" wrapText="1"/>
    </xf>
    <xf numFmtId="0" fontId="28" fillId="37" borderId="10" xfId="0" applyFont="1" applyFill="1" applyBorder="1" applyAlignment="1">
      <alignment horizontal="center" vertical="center"/>
    </xf>
    <xf numFmtId="9" fontId="27" fillId="33" borderId="10" xfId="0" applyNumberFormat="1" applyFont="1" applyFill="1" applyBorder="1" applyAlignment="1">
      <alignment horizontal="center" vertical="center" wrapText="1"/>
    </xf>
    <xf numFmtId="9" fontId="27" fillId="34" borderId="10" xfId="0" applyNumberFormat="1" applyFont="1" applyFill="1" applyBorder="1" applyAlignment="1">
      <alignment horizontal="center" vertical="center" wrapText="1"/>
    </xf>
    <xf numFmtId="9" fontId="27" fillId="35" borderId="10" xfId="0" applyNumberFormat="1" applyFont="1" applyFill="1" applyBorder="1" applyAlignment="1">
      <alignment horizontal="center" vertical="center" wrapText="1"/>
    </xf>
    <xf numFmtId="9" fontId="27" fillId="36" borderId="10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Border="1"/>
    <xf numFmtId="9" fontId="26" fillId="0" borderId="0" xfId="0" applyNumberFormat="1" applyFont="1" applyBorder="1"/>
    <xf numFmtId="0" fontId="29" fillId="0" borderId="0" xfId="0" applyFont="1" applyAlignment="1">
      <alignment horizontal="center" vertical="center"/>
    </xf>
    <xf numFmtId="43" fontId="21" fillId="39" borderId="10" xfId="0" applyNumberFormat="1" applyFont="1" applyFill="1" applyBorder="1" applyAlignment="1">
      <alignment vertical="center"/>
    </xf>
    <xf numFmtId="43" fontId="23" fillId="39" borderId="10" xfId="0" applyNumberFormat="1" applyFont="1" applyFill="1" applyBorder="1" applyAlignment="1">
      <alignment vertical="center" wrapText="1"/>
    </xf>
    <xf numFmtId="43" fontId="21" fillId="39" borderId="12" xfId="0" applyNumberFormat="1" applyFont="1" applyFill="1" applyBorder="1" applyAlignment="1">
      <alignment vertical="center" wrapText="1"/>
    </xf>
    <xf numFmtId="0" fontId="21" fillId="39" borderId="17" xfId="0" applyFont="1" applyFill="1" applyBorder="1" applyAlignment="1">
      <alignment horizontal="center"/>
    </xf>
    <xf numFmtId="0" fontId="21" fillId="39" borderId="12" xfId="0" applyFont="1" applyFill="1" applyBorder="1" applyAlignment="1">
      <alignment horizontal="center"/>
    </xf>
    <xf numFmtId="0" fontId="24" fillId="37" borderId="18" xfId="0" applyFont="1" applyFill="1" applyBorder="1" applyAlignment="1">
      <alignment horizontal="center" vertical="center" wrapText="1"/>
    </xf>
    <xf numFmtId="0" fontId="24" fillId="37" borderId="19" xfId="0" applyFont="1" applyFill="1" applyBorder="1" applyAlignment="1">
      <alignment horizontal="center" vertical="center" wrapText="1"/>
    </xf>
    <xf numFmtId="0" fontId="24" fillId="37" borderId="20" xfId="0" applyFont="1" applyFill="1" applyBorder="1" applyAlignment="1">
      <alignment horizontal="center" vertical="center" wrapText="1"/>
    </xf>
    <xf numFmtId="0" fontId="24" fillId="37" borderId="21" xfId="0" applyFont="1" applyFill="1" applyBorder="1" applyAlignment="1">
      <alignment horizontal="center" vertical="center" wrapText="1"/>
    </xf>
    <xf numFmtId="0" fontId="24" fillId="37" borderId="14" xfId="0" applyFont="1" applyFill="1" applyBorder="1" applyAlignment="1">
      <alignment horizontal="center" vertical="center" wrapText="1"/>
    </xf>
    <xf numFmtId="0" fontId="24" fillId="37" borderId="16" xfId="0" applyFont="1" applyFill="1" applyBorder="1" applyAlignment="1">
      <alignment horizontal="center" vertical="center" wrapText="1"/>
    </xf>
    <xf numFmtId="0" fontId="21" fillId="39" borderId="17" xfId="0" applyFont="1" applyFill="1" applyBorder="1" applyAlignment="1">
      <alignment horizontal="center" vertical="center" wrapText="1"/>
    </xf>
    <xf numFmtId="0" fontId="21" fillId="39" borderId="12" xfId="0" applyFont="1" applyFill="1" applyBorder="1" applyAlignment="1">
      <alignment horizontal="center" vertical="center" wrapText="1"/>
    </xf>
    <xf numFmtId="0" fontId="21" fillId="39" borderId="17" xfId="0" applyFont="1" applyFill="1" applyBorder="1" applyAlignment="1">
      <alignment horizontal="center" vertical="center"/>
    </xf>
    <xf numFmtId="0" fontId="21" fillId="39" borderId="12" xfId="0" applyFont="1" applyFill="1" applyBorder="1" applyAlignment="1">
      <alignment horizontal="center" vertical="center"/>
    </xf>
    <xf numFmtId="0" fontId="19" fillId="37" borderId="14" xfId="0" applyFont="1" applyFill="1" applyBorder="1" applyAlignment="1">
      <alignment horizontal="center" vertical="center" wrapText="1"/>
    </xf>
    <xf numFmtId="0" fontId="19" fillId="37" borderId="15" xfId="0" applyFont="1" applyFill="1" applyBorder="1" applyAlignment="1">
      <alignment horizontal="center" vertical="center" wrapText="1"/>
    </xf>
    <xf numFmtId="0" fontId="19" fillId="37" borderId="16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9" fillId="38" borderId="10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 wrapText="1"/>
    </xf>
    <xf numFmtId="0" fontId="24" fillId="37" borderId="17" xfId="0" applyFont="1" applyFill="1" applyBorder="1" applyAlignment="1">
      <alignment horizontal="center" vertical="center" wrapText="1"/>
    </xf>
    <xf numFmtId="0" fontId="24" fillId="37" borderId="12" xfId="0" applyFont="1" applyFill="1" applyBorder="1" applyAlignment="1">
      <alignment horizontal="center" vertical="center" wrapText="1"/>
    </xf>
    <xf numFmtId="0" fontId="21" fillId="39" borderId="22" xfId="0" applyFont="1" applyFill="1" applyBorder="1" applyAlignment="1">
      <alignment horizontal="center" vertical="center" wrapText="1"/>
    </xf>
    <xf numFmtId="43" fontId="24" fillId="37" borderId="14" xfId="0" applyNumberFormat="1" applyFont="1" applyFill="1" applyBorder="1" applyAlignment="1">
      <alignment horizontal="center" vertical="center" wrapText="1"/>
    </xf>
    <xf numFmtId="0" fontId="23" fillId="39" borderId="17" xfId="0" applyFont="1" applyFill="1" applyBorder="1" applyAlignment="1">
      <alignment horizontal="center" vertical="center" wrapText="1"/>
    </xf>
    <xf numFmtId="0" fontId="23" fillId="39" borderId="12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8" fillId="37" borderId="10" xfId="0" applyFont="1" applyFill="1" applyBorder="1" applyAlignment="1">
      <alignment horizontal="center" vertical="center"/>
    </xf>
    <xf numFmtId="0" fontId="19" fillId="38" borderId="16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993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42333</xdr:colOff>
      <xdr:row>0</xdr:row>
      <xdr:rowOff>10583</xdr:rowOff>
    </xdr:from>
    <xdr:to>
      <xdr:col>7</xdr:col>
      <xdr:colOff>1047750</xdr:colOff>
      <xdr:row>1</xdr:row>
      <xdr:rowOff>624417</xdr:rowOff>
    </xdr:to>
    <xdr:pic>
      <xdr:nvPicPr>
        <xdr:cNvPr id="4" name="Imagen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492"/>
        <a:stretch/>
      </xdr:blipFill>
      <xdr:spPr bwMode="auto">
        <a:xfrm>
          <a:off x="9673166" y="10583"/>
          <a:ext cx="3122084" cy="2042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tabSelected="1" zoomScale="90" zoomScaleNormal="90" workbookViewId="0">
      <pane ySplit="4" topLeftCell="A5" activePane="bottomLeft" state="frozen"/>
      <selection pane="bottomLeft" activeCell="A5" sqref="A5:XFD5"/>
    </sheetView>
  </sheetViews>
  <sheetFormatPr baseColWidth="10" defaultRowHeight="16.5" x14ac:dyDescent="0.3"/>
  <cols>
    <col min="1" max="1" width="18.85546875" style="32" customWidth="1"/>
    <col min="2" max="2" width="70.7109375" style="33" customWidth="1"/>
    <col min="3" max="3" width="23" style="32" customWidth="1"/>
    <col min="4" max="7" width="15.85546875" style="32" customWidth="1"/>
    <col min="8" max="8" width="16.5703125" style="32" customWidth="1"/>
    <col min="9" max="9" width="16.5703125" style="34" customWidth="1"/>
    <col min="10" max="10" width="11.42578125" style="12"/>
    <col min="11" max="12" width="11.42578125" style="54"/>
    <col min="13" max="16384" width="11.42578125" style="12"/>
  </cols>
  <sheetData>
    <row r="1" spans="1:12" ht="112.5" customHeight="1" x14ac:dyDescent="0.3">
      <c r="A1" s="76" t="s">
        <v>373</v>
      </c>
      <c r="B1" s="76"/>
      <c r="C1" s="76"/>
      <c r="D1" s="76"/>
      <c r="E1" s="76"/>
      <c r="F1" s="92"/>
      <c r="G1" s="93"/>
      <c r="H1" s="94"/>
      <c r="I1" s="3"/>
    </row>
    <row r="2" spans="1:12" ht="51" customHeight="1" thickBot="1" x14ac:dyDescent="0.35">
      <c r="A2" s="77"/>
      <c r="B2" s="77"/>
      <c r="C2" s="77"/>
      <c r="D2" s="77"/>
      <c r="E2" s="77"/>
      <c r="F2" s="95"/>
      <c r="G2" s="96"/>
      <c r="H2" s="97"/>
      <c r="I2" s="3"/>
    </row>
    <row r="3" spans="1:12" ht="26.25" customHeight="1" x14ac:dyDescent="0.3">
      <c r="A3" s="78" t="s">
        <v>177</v>
      </c>
      <c r="B3" s="79" t="s">
        <v>178</v>
      </c>
      <c r="C3" s="78" t="s">
        <v>352</v>
      </c>
      <c r="D3" s="78" t="s">
        <v>179</v>
      </c>
      <c r="E3" s="78"/>
      <c r="F3" s="91"/>
      <c r="G3" s="91" t="s">
        <v>353</v>
      </c>
      <c r="H3" s="91" t="s">
        <v>169</v>
      </c>
      <c r="I3" s="13"/>
      <c r="K3" s="55" t="s">
        <v>354</v>
      </c>
      <c r="L3" s="56">
        <v>0.45</v>
      </c>
    </row>
    <row r="4" spans="1:12" ht="33.75" customHeight="1" x14ac:dyDescent="0.3">
      <c r="A4" s="78"/>
      <c r="B4" s="79"/>
      <c r="C4" s="78"/>
      <c r="D4" s="14" t="s">
        <v>0</v>
      </c>
      <c r="E4" s="14" t="s">
        <v>180</v>
      </c>
      <c r="F4" s="14" t="s">
        <v>1</v>
      </c>
      <c r="G4" s="78"/>
      <c r="H4" s="78"/>
      <c r="I4" s="13"/>
      <c r="K4" s="55" t="s">
        <v>355</v>
      </c>
      <c r="L4" s="56">
        <v>0.45</v>
      </c>
    </row>
    <row r="5" spans="1:12" ht="24" customHeight="1" x14ac:dyDescent="0.3">
      <c r="A5" s="80" t="s">
        <v>181</v>
      </c>
      <c r="B5" s="81"/>
      <c r="C5" s="9">
        <f>+C6+C21</f>
        <v>21866808677.029999</v>
      </c>
      <c r="D5" s="15">
        <f t="shared" ref="D5" si="0">+D6+D21/2</f>
        <v>29.486428571428569</v>
      </c>
      <c r="E5" s="15">
        <f>+E6+E21/2</f>
        <v>58.071428571428569</v>
      </c>
      <c r="F5" s="15">
        <f t="shared" ref="F5" si="1">+F6+F21/2</f>
        <v>65.214285714285722</v>
      </c>
      <c r="G5" s="78"/>
      <c r="H5" s="78"/>
      <c r="I5" s="13"/>
      <c r="K5" s="55" t="s">
        <v>356</v>
      </c>
      <c r="L5" s="56">
        <v>0.1</v>
      </c>
    </row>
    <row r="6" spans="1:12" ht="24" customHeight="1" x14ac:dyDescent="0.3">
      <c r="A6" s="69" t="s">
        <v>182</v>
      </c>
      <c r="B6" s="70"/>
      <c r="C6" s="10">
        <f>SUM(C7:C20)</f>
        <v>12875623937.029999</v>
      </c>
      <c r="D6" s="16">
        <f t="shared" ref="D6" si="2">AVERAGE(D7:D20)</f>
        <v>29.486428571428569</v>
      </c>
      <c r="E6" s="16">
        <f>AVERAGE(E7:E20)</f>
        <v>33.071428571428569</v>
      </c>
      <c r="F6" s="16">
        <f t="shared" ref="F6" si="3">AVERAGE(F7:F20)</f>
        <v>39.714285714285715</v>
      </c>
      <c r="G6" s="78"/>
      <c r="H6" s="78"/>
      <c r="I6" s="13"/>
    </row>
    <row r="7" spans="1:12" s="23" customFormat="1" ht="47.25" customHeight="1" x14ac:dyDescent="0.25">
      <c r="A7" s="17" t="s">
        <v>2</v>
      </c>
      <c r="B7" s="18" t="s">
        <v>313</v>
      </c>
      <c r="C7" s="19">
        <v>3198033828</v>
      </c>
      <c r="D7" s="20">
        <v>100</v>
      </c>
      <c r="E7" s="21">
        <v>0</v>
      </c>
      <c r="F7" s="21">
        <v>0</v>
      </c>
      <c r="G7" s="5">
        <f t="shared" ref="G7:G20" si="4">AVERAGE(D7*L$3)+(E7*L$5)+(F7*L$4)</f>
        <v>45</v>
      </c>
      <c r="H7" s="17" t="s">
        <v>4</v>
      </c>
      <c r="I7" s="22"/>
      <c r="K7" s="57"/>
      <c r="L7" s="57"/>
    </row>
    <row r="8" spans="1:12" s="23" customFormat="1" ht="47.25" customHeight="1" x14ac:dyDescent="0.25">
      <c r="A8" s="17" t="s">
        <v>14</v>
      </c>
      <c r="B8" s="18" t="s">
        <v>314</v>
      </c>
      <c r="C8" s="19">
        <v>1816877585</v>
      </c>
      <c r="D8" s="21">
        <v>0</v>
      </c>
      <c r="E8" s="21">
        <v>0</v>
      </c>
      <c r="F8" s="21">
        <v>0</v>
      </c>
      <c r="G8" s="1">
        <f t="shared" si="4"/>
        <v>0</v>
      </c>
      <c r="H8" s="17" t="s">
        <v>4</v>
      </c>
      <c r="I8" s="22"/>
      <c r="K8" s="57"/>
      <c r="L8" s="57"/>
    </row>
    <row r="9" spans="1:12" s="23" customFormat="1" ht="54.75" customHeight="1" x14ac:dyDescent="0.25">
      <c r="A9" s="17" t="s">
        <v>51</v>
      </c>
      <c r="B9" s="18" t="s">
        <v>315</v>
      </c>
      <c r="C9" s="19">
        <v>113800000</v>
      </c>
      <c r="D9" s="24">
        <v>30.76</v>
      </c>
      <c r="E9" s="20">
        <v>74</v>
      </c>
      <c r="F9" s="20">
        <v>85</v>
      </c>
      <c r="G9" s="5">
        <f t="shared" si="4"/>
        <v>59.492000000000004</v>
      </c>
      <c r="H9" s="17" t="s">
        <v>4</v>
      </c>
      <c r="I9" s="22"/>
      <c r="K9" s="57"/>
      <c r="L9" s="57"/>
    </row>
    <row r="10" spans="1:12" s="23" customFormat="1" ht="47.25" customHeight="1" x14ac:dyDescent="0.25">
      <c r="A10" s="17" t="s">
        <v>97</v>
      </c>
      <c r="B10" s="18" t="s">
        <v>316</v>
      </c>
      <c r="C10" s="19">
        <v>27500000</v>
      </c>
      <c r="D10" s="24">
        <v>36.36</v>
      </c>
      <c r="E10" s="25">
        <v>10</v>
      </c>
      <c r="F10" s="25">
        <v>13</v>
      </c>
      <c r="G10" s="7">
        <f t="shared" si="4"/>
        <v>23.212000000000003</v>
      </c>
      <c r="H10" s="17" t="s">
        <v>4</v>
      </c>
      <c r="I10" s="22"/>
      <c r="K10" s="57"/>
      <c r="L10" s="57"/>
    </row>
    <row r="11" spans="1:12" s="23" customFormat="1" ht="55.5" customHeight="1" x14ac:dyDescent="0.25">
      <c r="A11" s="17" t="s">
        <v>98</v>
      </c>
      <c r="B11" s="18" t="s">
        <v>317</v>
      </c>
      <c r="C11" s="19">
        <v>1651400000</v>
      </c>
      <c r="D11" s="24">
        <v>34.119999999999997</v>
      </c>
      <c r="E11" s="20">
        <v>100</v>
      </c>
      <c r="F11" s="20">
        <v>49</v>
      </c>
      <c r="G11" s="5">
        <f t="shared" si="4"/>
        <v>47.403999999999996</v>
      </c>
      <c r="H11" s="17" t="s">
        <v>4</v>
      </c>
      <c r="I11" s="22"/>
      <c r="K11" s="57"/>
      <c r="L11" s="57"/>
    </row>
    <row r="12" spans="1:12" s="23" customFormat="1" ht="47.25" customHeight="1" x14ac:dyDescent="0.25">
      <c r="A12" s="17" t="s">
        <v>99</v>
      </c>
      <c r="B12" s="18" t="s">
        <v>318</v>
      </c>
      <c r="C12" s="19">
        <v>937974014.23000002</v>
      </c>
      <c r="D12" s="25">
        <v>14.21</v>
      </c>
      <c r="E12" s="21">
        <v>2</v>
      </c>
      <c r="F12" s="21">
        <v>0</v>
      </c>
      <c r="G12" s="7">
        <f t="shared" si="4"/>
        <v>6.5945000000000009</v>
      </c>
      <c r="H12" s="17" t="s">
        <v>4</v>
      </c>
      <c r="I12" s="22"/>
      <c r="K12" s="57"/>
      <c r="L12" s="57"/>
    </row>
    <row r="13" spans="1:12" s="23" customFormat="1" ht="47.25" customHeight="1" x14ac:dyDescent="0.25">
      <c r="A13" s="17" t="s">
        <v>100</v>
      </c>
      <c r="B13" s="18" t="s">
        <v>319</v>
      </c>
      <c r="C13" s="19">
        <v>46959155.700000003</v>
      </c>
      <c r="D13" s="25">
        <v>20.100000000000001</v>
      </c>
      <c r="E13" s="24">
        <v>37</v>
      </c>
      <c r="F13" s="24">
        <v>37</v>
      </c>
      <c r="G13" s="7">
        <f t="shared" si="4"/>
        <v>29.395000000000003</v>
      </c>
      <c r="H13" s="17" t="s">
        <v>4</v>
      </c>
      <c r="I13" s="22"/>
      <c r="K13" s="57"/>
      <c r="L13" s="57"/>
    </row>
    <row r="14" spans="1:12" s="23" customFormat="1" ht="55.5" customHeight="1" x14ac:dyDescent="0.25">
      <c r="A14" s="17" t="s">
        <v>101</v>
      </c>
      <c r="B14" s="18" t="s">
        <v>320</v>
      </c>
      <c r="C14" s="19">
        <v>3682747854.0999999</v>
      </c>
      <c r="D14" s="25">
        <v>25.69</v>
      </c>
      <c r="E14" s="25">
        <v>25</v>
      </c>
      <c r="F14" s="21">
        <v>0</v>
      </c>
      <c r="G14" s="7">
        <f t="shared" si="4"/>
        <v>14.060500000000001</v>
      </c>
      <c r="H14" s="17" t="s">
        <v>4</v>
      </c>
      <c r="I14" s="22"/>
      <c r="K14" s="57"/>
      <c r="L14" s="57"/>
    </row>
    <row r="15" spans="1:12" s="23" customFormat="1" ht="47.25" customHeight="1" x14ac:dyDescent="0.25">
      <c r="A15" s="17" t="s">
        <v>103</v>
      </c>
      <c r="B15" s="18" t="s">
        <v>321</v>
      </c>
      <c r="C15" s="19">
        <v>33500000</v>
      </c>
      <c r="D15" s="21">
        <v>0</v>
      </c>
      <c r="E15" s="20">
        <v>75</v>
      </c>
      <c r="F15" s="20">
        <v>54</v>
      </c>
      <c r="G15" s="6">
        <f t="shared" si="4"/>
        <v>31.8</v>
      </c>
      <c r="H15" s="17" t="s">
        <v>4</v>
      </c>
      <c r="I15" s="22"/>
      <c r="K15" s="57"/>
      <c r="L15" s="57"/>
    </row>
    <row r="16" spans="1:12" s="23" customFormat="1" ht="47.25" customHeight="1" x14ac:dyDescent="0.25">
      <c r="A16" s="17" t="s">
        <v>105</v>
      </c>
      <c r="B16" s="18" t="s">
        <v>322</v>
      </c>
      <c r="C16" s="19">
        <v>27500000</v>
      </c>
      <c r="D16" s="20">
        <v>45.46</v>
      </c>
      <c r="E16" s="20">
        <v>50</v>
      </c>
      <c r="F16" s="24">
        <v>32</v>
      </c>
      <c r="G16" s="6">
        <f t="shared" si="4"/>
        <v>39.856999999999999</v>
      </c>
      <c r="H16" s="17" t="s">
        <v>4</v>
      </c>
      <c r="I16" s="22"/>
      <c r="K16" s="57"/>
      <c r="L16" s="57"/>
    </row>
    <row r="17" spans="1:12" s="23" customFormat="1" ht="47.25" customHeight="1" x14ac:dyDescent="0.25">
      <c r="A17" s="17" t="s">
        <v>106</v>
      </c>
      <c r="B17" s="18" t="s">
        <v>323</v>
      </c>
      <c r="C17" s="19">
        <v>33600000</v>
      </c>
      <c r="D17" s="24">
        <v>37.200000000000003</v>
      </c>
      <c r="E17" s="20">
        <v>55</v>
      </c>
      <c r="F17" s="20">
        <v>47</v>
      </c>
      <c r="G17" s="6">
        <f t="shared" si="4"/>
        <v>43.39</v>
      </c>
      <c r="H17" s="17" t="s">
        <v>4</v>
      </c>
      <c r="I17" s="22"/>
      <c r="K17" s="57"/>
      <c r="L17" s="57"/>
    </row>
    <row r="18" spans="1:12" s="23" customFormat="1" ht="47.25" customHeight="1" x14ac:dyDescent="0.25">
      <c r="A18" s="17" t="s">
        <v>112</v>
      </c>
      <c r="B18" s="18" t="s">
        <v>324</v>
      </c>
      <c r="C18" s="19">
        <v>339200000</v>
      </c>
      <c r="D18" s="25">
        <v>11.28</v>
      </c>
      <c r="E18" s="21">
        <v>0</v>
      </c>
      <c r="F18" s="20">
        <v>148</v>
      </c>
      <c r="G18" s="5">
        <f t="shared" si="4"/>
        <v>71.676000000000002</v>
      </c>
      <c r="H18" s="17" t="s">
        <v>4</v>
      </c>
      <c r="I18" s="22"/>
      <c r="K18" s="57"/>
      <c r="L18" s="57"/>
    </row>
    <row r="19" spans="1:12" s="23" customFormat="1" ht="47.25" customHeight="1" x14ac:dyDescent="0.25">
      <c r="A19" s="17" t="s">
        <v>121</v>
      </c>
      <c r="B19" s="18" t="s">
        <v>325</v>
      </c>
      <c r="C19" s="19">
        <v>36000000</v>
      </c>
      <c r="D19" s="20">
        <v>50</v>
      </c>
      <c r="E19" s="24">
        <v>30</v>
      </c>
      <c r="F19" s="20">
        <v>52</v>
      </c>
      <c r="G19" s="5">
        <f t="shared" si="4"/>
        <v>48.900000000000006</v>
      </c>
      <c r="H19" s="17" t="s">
        <v>4</v>
      </c>
      <c r="I19" s="22"/>
      <c r="K19" s="57"/>
      <c r="L19" s="57"/>
    </row>
    <row r="20" spans="1:12" s="23" customFormat="1" ht="47.25" customHeight="1" x14ac:dyDescent="0.25">
      <c r="A20" s="17" t="s">
        <v>133</v>
      </c>
      <c r="B20" s="18" t="s">
        <v>326</v>
      </c>
      <c r="C20" s="19">
        <v>930531500</v>
      </c>
      <c r="D20" s="25">
        <v>7.63</v>
      </c>
      <c r="E20" s="21">
        <v>5</v>
      </c>
      <c r="F20" s="24">
        <v>39</v>
      </c>
      <c r="G20" s="7">
        <f t="shared" si="4"/>
        <v>21.483499999999999</v>
      </c>
      <c r="H20" s="17" t="s">
        <v>4</v>
      </c>
      <c r="I20" s="22"/>
      <c r="K20" s="57"/>
      <c r="L20" s="57"/>
    </row>
    <row r="21" spans="1:12" ht="24" customHeight="1" x14ac:dyDescent="0.3">
      <c r="A21" s="61" t="s">
        <v>150</v>
      </c>
      <c r="B21" s="62"/>
      <c r="C21" s="11">
        <f>SUM(C22)</f>
        <v>8991184740</v>
      </c>
      <c r="D21" s="26">
        <f>D22</f>
        <v>0</v>
      </c>
      <c r="E21" s="26">
        <f>E22</f>
        <v>50</v>
      </c>
      <c r="F21" s="26">
        <f>F22</f>
        <v>51</v>
      </c>
      <c r="G21" s="2" t="s">
        <v>357</v>
      </c>
      <c r="H21" s="2" t="s">
        <v>169</v>
      </c>
      <c r="I21" s="4"/>
    </row>
    <row r="22" spans="1:12" ht="51" customHeight="1" x14ac:dyDescent="0.3">
      <c r="A22" s="17" t="s">
        <v>132</v>
      </c>
      <c r="B22" s="18" t="s">
        <v>327</v>
      </c>
      <c r="C22" s="19">
        <v>8991184740</v>
      </c>
      <c r="D22" s="21">
        <v>0</v>
      </c>
      <c r="E22" s="20">
        <v>50</v>
      </c>
      <c r="F22" s="20">
        <v>51</v>
      </c>
      <c r="G22" s="7">
        <f>AVERAGE(D22*L$3)+(E22*L$5)+(F22*L$4)</f>
        <v>27.95</v>
      </c>
      <c r="H22" s="17" t="s">
        <v>4</v>
      </c>
      <c r="I22" s="22"/>
    </row>
    <row r="23" spans="1:12" ht="24" customHeight="1" x14ac:dyDescent="0.3">
      <c r="A23" s="63" t="s">
        <v>183</v>
      </c>
      <c r="B23" s="64"/>
      <c r="C23" s="67"/>
      <c r="D23" s="27" t="s">
        <v>0</v>
      </c>
      <c r="E23" s="27" t="s">
        <v>180</v>
      </c>
      <c r="F23" s="27" t="s">
        <v>1</v>
      </c>
      <c r="G23" s="73" t="s">
        <v>357</v>
      </c>
      <c r="H23" s="73" t="s">
        <v>169</v>
      </c>
      <c r="I23" s="4"/>
    </row>
    <row r="24" spans="1:12" ht="24" customHeight="1" x14ac:dyDescent="0.3">
      <c r="A24" s="65"/>
      <c r="B24" s="66"/>
      <c r="C24" s="68"/>
      <c r="D24" s="28">
        <f t="shared" ref="D24" si="5">(D25+D28+D32+D35+D41+D45)/6</f>
        <v>22.731444444444445</v>
      </c>
      <c r="E24" s="28">
        <f>(E25+E28+E32+E35+E41+E45)/6</f>
        <v>31.305555555555554</v>
      </c>
      <c r="F24" s="28">
        <f t="shared" ref="F24" si="6">(F25+F28+F32+F35+F41+F45)/6</f>
        <v>68.350000000000009</v>
      </c>
      <c r="G24" s="74"/>
      <c r="H24" s="74"/>
      <c r="I24" s="4"/>
    </row>
    <row r="25" spans="1:12" ht="24" customHeight="1" x14ac:dyDescent="0.3">
      <c r="A25" s="69" t="s">
        <v>160</v>
      </c>
      <c r="B25" s="70"/>
      <c r="C25" s="35">
        <f>+C26+C27</f>
        <v>91894405445.690002</v>
      </c>
      <c r="D25" s="26">
        <f>+AVERAGE(D26:D27)</f>
        <v>0</v>
      </c>
      <c r="E25" s="26">
        <f>+AVERAGE(E26:E27)</f>
        <v>5</v>
      </c>
      <c r="F25" s="26">
        <f>+AVERAGE(F26:F27)</f>
        <v>1.5</v>
      </c>
      <c r="G25" s="75"/>
      <c r="H25" s="75"/>
      <c r="I25" s="4"/>
    </row>
    <row r="26" spans="1:12" ht="48" customHeight="1" x14ac:dyDescent="0.3">
      <c r="A26" s="30" t="s">
        <v>362</v>
      </c>
      <c r="B26" s="18" t="s">
        <v>328</v>
      </c>
      <c r="C26" s="19">
        <f>44794489044.02</f>
        <v>44794489044.019997</v>
      </c>
      <c r="D26" s="21">
        <v>0</v>
      </c>
      <c r="E26" s="21">
        <v>0</v>
      </c>
      <c r="F26" s="21">
        <v>0</v>
      </c>
      <c r="G26" s="1">
        <f>AVERAGE(D26*L$3)+(E26*L$5)+(F26*L$4)</f>
        <v>0</v>
      </c>
      <c r="H26" s="17" t="s">
        <v>4</v>
      </c>
      <c r="I26" s="22"/>
    </row>
    <row r="27" spans="1:12" ht="48" customHeight="1" x14ac:dyDescent="0.3">
      <c r="A27" s="30" t="s">
        <v>363</v>
      </c>
      <c r="B27" s="18" t="s">
        <v>329</v>
      </c>
      <c r="C27" s="19">
        <f>44087516338.67+3012400063</f>
        <v>47099916401.669998</v>
      </c>
      <c r="D27" s="21">
        <v>0</v>
      </c>
      <c r="E27" s="25">
        <v>10</v>
      </c>
      <c r="F27" s="21">
        <v>3</v>
      </c>
      <c r="G27" s="1">
        <f>AVERAGE(D27*L$3)+(E27*L$5)+(F27*L$4)</f>
        <v>2.35</v>
      </c>
      <c r="H27" s="17" t="s">
        <v>4</v>
      </c>
      <c r="I27" s="22"/>
    </row>
    <row r="28" spans="1:12" ht="24" customHeight="1" x14ac:dyDescent="0.3">
      <c r="A28" s="69" t="s">
        <v>165</v>
      </c>
      <c r="B28" s="70"/>
      <c r="C28" s="35">
        <f>SUM(C29:C31)</f>
        <v>18181815592</v>
      </c>
      <c r="D28" s="16">
        <f>AVERAGE(D29:D31)</f>
        <v>7.8566666666666665</v>
      </c>
      <c r="E28" s="16">
        <f>AVERAGE(E29:E31)</f>
        <v>38.666666666666664</v>
      </c>
      <c r="F28" s="16">
        <f>AVERAGE(F29:F31)</f>
        <v>51.666666666666664</v>
      </c>
      <c r="G28" s="2" t="s">
        <v>357</v>
      </c>
      <c r="H28" s="2" t="s">
        <v>169</v>
      </c>
      <c r="I28" s="4"/>
    </row>
    <row r="29" spans="1:12" ht="48" customHeight="1" x14ac:dyDescent="0.3">
      <c r="A29" s="17" t="s">
        <v>7</v>
      </c>
      <c r="B29" s="18" t="s">
        <v>330</v>
      </c>
      <c r="C29" s="19">
        <v>10081233030</v>
      </c>
      <c r="D29" s="21">
        <v>0</v>
      </c>
      <c r="E29" s="25">
        <v>28</v>
      </c>
      <c r="F29" s="20">
        <v>98</v>
      </c>
      <c r="G29" s="5">
        <f>AVERAGE(D29*L$3)+(E29*L$5)+(F29*L$4)</f>
        <v>46.9</v>
      </c>
      <c r="H29" s="17" t="s">
        <v>4</v>
      </c>
      <c r="I29" s="22"/>
    </row>
    <row r="30" spans="1:12" ht="48" customHeight="1" x14ac:dyDescent="0.3">
      <c r="A30" s="17" t="s">
        <v>22</v>
      </c>
      <c r="B30" s="18" t="s">
        <v>331</v>
      </c>
      <c r="C30" s="19">
        <v>4847682562</v>
      </c>
      <c r="D30" s="21">
        <v>0</v>
      </c>
      <c r="E30" s="24">
        <v>38</v>
      </c>
      <c r="F30" s="25">
        <v>7</v>
      </c>
      <c r="G30" s="7">
        <f>AVERAGE(D30*L$3)+(E30*L$5)+(F30*L$4)</f>
        <v>6.95</v>
      </c>
      <c r="H30" s="17" t="s">
        <v>4</v>
      </c>
      <c r="I30" s="22"/>
    </row>
    <row r="31" spans="1:12" ht="48" customHeight="1" x14ac:dyDescent="0.3">
      <c r="A31" s="17" t="s">
        <v>125</v>
      </c>
      <c r="B31" s="18" t="s">
        <v>332</v>
      </c>
      <c r="C31" s="19">
        <v>3252900000</v>
      </c>
      <c r="D31" s="25">
        <v>23.57</v>
      </c>
      <c r="E31" s="20">
        <v>50</v>
      </c>
      <c r="F31" s="20">
        <v>50</v>
      </c>
      <c r="G31" s="6">
        <f>AVERAGE(D31*L$3)+(E31*L$5)+(F31*L$4)</f>
        <v>38.106499999999997</v>
      </c>
      <c r="H31" s="17" t="s">
        <v>4</v>
      </c>
      <c r="I31" s="22"/>
    </row>
    <row r="32" spans="1:12" ht="24" customHeight="1" x14ac:dyDescent="0.3">
      <c r="A32" s="71" t="s">
        <v>184</v>
      </c>
      <c r="B32" s="72"/>
      <c r="C32" s="58">
        <f>SUM(C33:C34)</f>
        <v>6035550348</v>
      </c>
      <c r="D32" s="16">
        <f>AVERAGE(D33:D34)</f>
        <v>25.96</v>
      </c>
      <c r="E32" s="16">
        <f>AVERAGE(E33:E34)</f>
        <v>32.5</v>
      </c>
      <c r="F32" s="16">
        <f>AVERAGE(F33:F34)</f>
        <v>26</v>
      </c>
      <c r="G32" s="2" t="s">
        <v>357</v>
      </c>
      <c r="H32" s="2" t="s">
        <v>169</v>
      </c>
      <c r="I32" s="4"/>
    </row>
    <row r="33" spans="1:12" s="23" customFormat="1" ht="56.25" customHeight="1" x14ac:dyDescent="0.25">
      <c r="A33" s="17" t="s">
        <v>23</v>
      </c>
      <c r="B33" s="18" t="s">
        <v>333</v>
      </c>
      <c r="C33" s="19">
        <v>3238950348</v>
      </c>
      <c r="D33" s="25">
        <v>26.58</v>
      </c>
      <c r="E33" s="21">
        <v>0</v>
      </c>
      <c r="F33" s="21">
        <v>0</v>
      </c>
      <c r="G33" s="7">
        <f>AVERAGE(D33*L$3)+(E33*L$5)+(F33*L$4)</f>
        <v>11.961</v>
      </c>
      <c r="H33" s="17" t="s">
        <v>4</v>
      </c>
      <c r="I33" s="22"/>
      <c r="K33" s="57"/>
      <c r="L33" s="57"/>
    </row>
    <row r="34" spans="1:12" s="23" customFormat="1" ht="48" customHeight="1" x14ac:dyDescent="0.25">
      <c r="A34" s="17" t="s">
        <v>67</v>
      </c>
      <c r="B34" s="18" t="s">
        <v>334</v>
      </c>
      <c r="C34" s="19">
        <v>2796600000</v>
      </c>
      <c r="D34" s="25">
        <v>25.34</v>
      </c>
      <c r="E34" s="20">
        <v>65</v>
      </c>
      <c r="F34" s="20">
        <v>52</v>
      </c>
      <c r="G34" s="6">
        <f>AVERAGE(D34*L$3)+(E34*L$5)+(F34*L$4)</f>
        <v>41.302999999999997</v>
      </c>
      <c r="H34" s="17" t="s">
        <v>4</v>
      </c>
      <c r="I34" s="22"/>
      <c r="K34" s="57"/>
      <c r="L34" s="57"/>
    </row>
    <row r="35" spans="1:12" ht="24" customHeight="1" x14ac:dyDescent="0.3">
      <c r="A35" s="69" t="s">
        <v>185</v>
      </c>
      <c r="B35" s="70"/>
      <c r="C35" s="35">
        <f>SUM(C36:C40)</f>
        <v>3947472890.6599998</v>
      </c>
      <c r="D35" s="16">
        <f>AVERAGE(D36:D40)</f>
        <v>28.442</v>
      </c>
      <c r="E35" s="16">
        <f>AVERAGE(E36:E40)</f>
        <v>56</v>
      </c>
      <c r="F35" s="16">
        <f>AVERAGE(F36:F40)</f>
        <v>29.6</v>
      </c>
      <c r="G35" s="2" t="s">
        <v>357</v>
      </c>
      <c r="H35" s="2" t="s">
        <v>169</v>
      </c>
      <c r="I35" s="4"/>
    </row>
    <row r="36" spans="1:12" s="23" customFormat="1" ht="48" customHeight="1" x14ac:dyDescent="0.25">
      <c r="A36" s="30" t="s">
        <v>364</v>
      </c>
      <c r="B36" s="18" t="s">
        <v>335</v>
      </c>
      <c r="C36" s="19">
        <v>2075859000</v>
      </c>
      <c r="D36" s="25">
        <v>21.29</v>
      </c>
      <c r="E36" s="20">
        <v>60</v>
      </c>
      <c r="F36" s="20">
        <v>57</v>
      </c>
      <c r="G36" s="6">
        <f>AVERAGE(D36*L$3)+(E36*L$5)+(F36*L$4)</f>
        <v>41.230500000000006</v>
      </c>
      <c r="H36" s="17" t="s">
        <v>4</v>
      </c>
      <c r="I36" s="22"/>
      <c r="K36" s="57"/>
      <c r="L36" s="57"/>
    </row>
    <row r="37" spans="1:12" s="23" customFormat="1" ht="48" customHeight="1" x14ac:dyDescent="0.25">
      <c r="A37" s="17" t="s">
        <v>71</v>
      </c>
      <c r="B37" s="18" t="s">
        <v>336</v>
      </c>
      <c r="C37" s="19">
        <v>400000000</v>
      </c>
      <c r="D37" s="25">
        <v>16.27</v>
      </c>
      <c r="E37" s="24">
        <v>40</v>
      </c>
      <c r="F37" s="25">
        <v>9</v>
      </c>
      <c r="G37" s="7">
        <f>AVERAGE(D37*L$3)+(E37*L$5)+(F37*L$4)</f>
        <v>15.371500000000001</v>
      </c>
      <c r="H37" s="17" t="s">
        <v>4</v>
      </c>
      <c r="I37" s="22"/>
      <c r="K37" s="57"/>
      <c r="L37" s="57"/>
    </row>
    <row r="38" spans="1:12" s="23" customFormat="1" ht="48" customHeight="1" x14ac:dyDescent="0.25">
      <c r="A38" s="17" t="s">
        <v>78</v>
      </c>
      <c r="B38" s="18" t="s">
        <v>337</v>
      </c>
      <c r="C38" s="19">
        <v>315000000</v>
      </c>
      <c r="D38" s="25">
        <v>22.89</v>
      </c>
      <c r="E38" s="24">
        <v>40</v>
      </c>
      <c r="F38" s="25">
        <v>13</v>
      </c>
      <c r="G38" s="7">
        <f>AVERAGE(D38*L$3)+(E38*L$5)+(F38*L$4)</f>
        <v>20.150500000000001</v>
      </c>
      <c r="H38" s="17" t="s">
        <v>4</v>
      </c>
      <c r="I38" s="22"/>
      <c r="K38" s="57"/>
      <c r="L38" s="57"/>
    </row>
    <row r="39" spans="1:12" s="23" customFormat="1" ht="48" customHeight="1" x14ac:dyDescent="0.25">
      <c r="A39" s="17" t="s">
        <v>80</v>
      </c>
      <c r="B39" s="18" t="s">
        <v>338</v>
      </c>
      <c r="C39" s="19">
        <v>821613890.65999997</v>
      </c>
      <c r="D39" s="24">
        <v>42.53</v>
      </c>
      <c r="E39" s="20">
        <v>100</v>
      </c>
      <c r="F39" s="25">
        <v>13</v>
      </c>
      <c r="G39" s="6">
        <f>AVERAGE(D39*L$3)+(E39*L$5)+(F39*L$4)</f>
        <v>34.988500000000002</v>
      </c>
      <c r="H39" s="17" t="s">
        <v>4</v>
      </c>
      <c r="I39" s="22"/>
      <c r="K39" s="57"/>
      <c r="L39" s="57"/>
    </row>
    <row r="40" spans="1:12" s="23" customFormat="1" ht="48" customHeight="1" x14ac:dyDescent="0.25">
      <c r="A40" s="17" t="s">
        <v>83</v>
      </c>
      <c r="B40" s="18" t="s">
        <v>339</v>
      </c>
      <c r="C40" s="19">
        <v>335000000</v>
      </c>
      <c r="D40" s="24">
        <v>39.229999999999997</v>
      </c>
      <c r="E40" s="24">
        <v>40</v>
      </c>
      <c r="F40" s="20">
        <v>56</v>
      </c>
      <c r="G40" s="5">
        <f>AVERAGE(D40*L$3)+(E40*L$5)+(F40*L$4)</f>
        <v>46.853499999999997</v>
      </c>
      <c r="H40" s="17" t="s">
        <v>4</v>
      </c>
      <c r="I40" s="22"/>
      <c r="K40" s="57"/>
      <c r="L40" s="57"/>
    </row>
    <row r="41" spans="1:12" ht="24" customHeight="1" x14ac:dyDescent="0.3">
      <c r="A41" s="69" t="s">
        <v>186</v>
      </c>
      <c r="B41" s="70"/>
      <c r="C41" s="35">
        <f>SUM(C42:C44)</f>
        <v>18907992763</v>
      </c>
      <c r="D41" s="16">
        <f>AVERAGE(D42:D44)</f>
        <v>19.05</v>
      </c>
      <c r="E41" s="16">
        <f>AVERAGE(E42:E44)</f>
        <v>13.666666666666666</v>
      </c>
      <c r="F41" s="16">
        <f>AVERAGE(F42:F44)</f>
        <v>20.333333333333332</v>
      </c>
      <c r="G41" s="2" t="s">
        <v>357</v>
      </c>
      <c r="H41" s="2" t="s">
        <v>169</v>
      </c>
      <c r="I41" s="4"/>
    </row>
    <row r="42" spans="1:12" s="23" customFormat="1" ht="48" customHeight="1" x14ac:dyDescent="0.25">
      <c r="A42" s="17" t="s">
        <v>113</v>
      </c>
      <c r="B42" s="18" t="s">
        <v>340</v>
      </c>
      <c r="C42" s="19">
        <v>12826814893</v>
      </c>
      <c r="D42" s="25">
        <v>29</v>
      </c>
      <c r="E42" s="25">
        <v>15</v>
      </c>
      <c r="F42" s="25">
        <v>29</v>
      </c>
      <c r="G42" s="7">
        <f>AVERAGE(D42*L$3)+(E42*L$5)+(F42*L$4)</f>
        <v>27.6</v>
      </c>
      <c r="H42" s="17" t="s">
        <v>4</v>
      </c>
      <c r="I42" s="22"/>
      <c r="K42" s="57"/>
      <c r="L42" s="57"/>
    </row>
    <row r="43" spans="1:12" s="23" customFormat="1" ht="48" customHeight="1" x14ac:dyDescent="0.25">
      <c r="A43" s="17" t="s">
        <v>118</v>
      </c>
      <c r="B43" s="18" t="s">
        <v>341</v>
      </c>
      <c r="C43" s="19">
        <v>646105763</v>
      </c>
      <c r="D43" s="25">
        <v>28.15</v>
      </c>
      <c r="E43" s="25">
        <v>26</v>
      </c>
      <c r="F43" s="24">
        <v>32</v>
      </c>
      <c r="G43" s="7">
        <f>AVERAGE(D43*L$3)+(E43*L$5)+(F43*L$4)</f>
        <v>29.6675</v>
      </c>
      <c r="H43" s="17" t="s">
        <v>4</v>
      </c>
      <c r="I43" s="22"/>
      <c r="K43" s="57"/>
      <c r="L43" s="57"/>
    </row>
    <row r="44" spans="1:12" s="23" customFormat="1" ht="48" customHeight="1" x14ac:dyDescent="0.25">
      <c r="A44" s="17" t="s">
        <v>120</v>
      </c>
      <c r="B44" s="18" t="s">
        <v>342</v>
      </c>
      <c r="C44" s="19">
        <v>5435072107</v>
      </c>
      <c r="D44" s="21">
        <v>0</v>
      </c>
      <c r="E44" s="21">
        <v>0</v>
      </c>
      <c r="F44" s="21">
        <v>0</v>
      </c>
      <c r="G44" s="1">
        <f>AVERAGE(D44*L$3)+(E44*L$5)+(F44*L$4)</f>
        <v>0</v>
      </c>
      <c r="H44" s="17" t="s">
        <v>4</v>
      </c>
      <c r="I44" s="22"/>
      <c r="K44" s="57"/>
      <c r="L44" s="57"/>
    </row>
    <row r="45" spans="1:12" ht="24" customHeight="1" x14ac:dyDescent="0.3">
      <c r="A45" s="69" t="s">
        <v>164</v>
      </c>
      <c r="B45" s="70"/>
      <c r="C45" s="35">
        <f>SUM(C46)</f>
        <v>24721582188</v>
      </c>
      <c r="D45" s="26">
        <f t="shared" ref="D45:F45" si="7">D46</f>
        <v>55.08</v>
      </c>
      <c r="E45" s="26">
        <f>E46</f>
        <v>42</v>
      </c>
      <c r="F45" s="26">
        <f t="shared" si="7"/>
        <v>281</v>
      </c>
      <c r="G45" s="2" t="s">
        <v>357</v>
      </c>
      <c r="H45" s="2" t="s">
        <v>169</v>
      </c>
      <c r="I45" s="4"/>
    </row>
    <row r="46" spans="1:12" s="23" customFormat="1" ht="45" customHeight="1" x14ac:dyDescent="0.25">
      <c r="A46" s="17" t="s">
        <v>134</v>
      </c>
      <c r="B46" s="18" t="s">
        <v>343</v>
      </c>
      <c r="C46" s="19">
        <v>24721582188</v>
      </c>
      <c r="D46" s="20">
        <v>55.08</v>
      </c>
      <c r="E46" s="24">
        <v>42</v>
      </c>
      <c r="F46" s="20">
        <v>281</v>
      </c>
      <c r="G46" s="5">
        <f>AVERAGE(D46*L$3)+(E46*L$5)+(F46*L$4)</f>
        <v>155.43600000000001</v>
      </c>
      <c r="H46" s="17" t="s">
        <v>4</v>
      </c>
      <c r="I46" s="22"/>
      <c r="K46" s="57"/>
      <c r="L46" s="57"/>
    </row>
    <row r="47" spans="1:12" ht="24" customHeight="1" x14ac:dyDescent="0.3">
      <c r="A47" s="63" t="s">
        <v>187</v>
      </c>
      <c r="B47" s="64"/>
      <c r="C47" s="83">
        <f>+C49+C51+C53+C55+C57+C59+C61+C63+C65+C67+C70+C79+C92+C94+C110</f>
        <v>133228229404.16</v>
      </c>
      <c r="D47" s="27" t="s">
        <v>0</v>
      </c>
      <c r="E47" s="27" t="s">
        <v>180</v>
      </c>
      <c r="F47" s="27" t="s">
        <v>1</v>
      </c>
      <c r="G47" s="73" t="s">
        <v>357</v>
      </c>
      <c r="H47" s="73" t="s">
        <v>169</v>
      </c>
      <c r="I47" s="29"/>
    </row>
    <row r="48" spans="1:12" ht="24" customHeight="1" x14ac:dyDescent="0.3">
      <c r="A48" s="65"/>
      <c r="B48" s="66"/>
      <c r="C48" s="68"/>
      <c r="D48" s="28">
        <f>+(D49+D51+D53+D55+D57+D59+D61+D63+D65+D67+D70+D79+D92+D94+D110)/15</f>
        <v>25.567875763125766</v>
      </c>
      <c r="E48" s="28">
        <f>+(E49+E51+E53+E55+E57+E59+E61+E63+E65+E67+E70+E79+E92+E94+E110)/15</f>
        <v>54.244902319902316</v>
      </c>
      <c r="F48" s="28">
        <f>+(F49+F51+F53+F55+F57+F59+F61+F63+F65+F67+F70+F79+F92+F94+F110)/15</f>
        <v>100.44059829059829</v>
      </c>
      <c r="G48" s="74"/>
      <c r="H48" s="74"/>
      <c r="I48" s="29"/>
    </row>
    <row r="49" spans="1:12" ht="24" customHeight="1" x14ac:dyDescent="0.3">
      <c r="A49" s="84" t="s">
        <v>158</v>
      </c>
      <c r="B49" s="85"/>
      <c r="C49" s="59">
        <f>SUM(C50)</f>
        <v>325300000</v>
      </c>
      <c r="D49" s="26">
        <f>D50</f>
        <v>40.46</v>
      </c>
      <c r="E49" s="26">
        <f>E50</f>
        <v>54</v>
      </c>
      <c r="F49" s="26">
        <f t="shared" ref="F49" si="8">F50</f>
        <v>77</v>
      </c>
      <c r="G49" s="75"/>
      <c r="H49" s="75"/>
      <c r="I49" s="29"/>
    </row>
    <row r="50" spans="1:12" s="23" customFormat="1" ht="64.5" customHeight="1" x14ac:dyDescent="0.25">
      <c r="A50" s="30" t="s">
        <v>63</v>
      </c>
      <c r="B50" s="18" t="s">
        <v>344</v>
      </c>
      <c r="C50" s="19">
        <v>325300000</v>
      </c>
      <c r="D50" s="24">
        <v>40.46</v>
      </c>
      <c r="E50" s="20">
        <v>54</v>
      </c>
      <c r="F50" s="20">
        <v>77</v>
      </c>
      <c r="G50" s="5">
        <f>AVERAGE(D50*L$3)+(E50*L$5)+(F50*L$4)</f>
        <v>58.256999999999998</v>
      </c>
      <c r="H50" s="17" t="s">
        <v>4</v>
      </c>
      <c r="I50" s="22"/>
      <c r="K50" s="57"/>
      <c r="L50" s="57"/>
    </row>
    <row r="51" spans="1:12" ht="24" customHeight="1" x14ac:dyDescent="0.3">
      <c r="A51" s="69" t="s">
        <v>188</v>
      </c>
      <c r="B51" s="70"/>
      <c r="C51" s="35">
        <f>SUM(C52)</f>
        <v>796600000</v>
      </c>
      <c r="D51" s="26">
        <f t="shared" ref="D51:F51" si="9">D52</f>
        <v>27.69</v>
      </c>
      <c r="E51" s="26">
        <f>E52</f>
        <v>101</v>
      </c>
      <c r="F51" s="26">
        <f t="shared" si="9"/>
        <v>100</v>
      </c>
      <c r="G51" s="2" t="s">
        <v>357</v>
      </c>
      <c r="H51" s="2" t="s">
        <v>169</v>
      </c>
      <c r="I51" s="4"/>
    </row>
    <row r="52" spans="1:12" s="23" customFormat="1" ht="45" customHeight="1" x14ac:dyDescent="0.25">
      <c r="A52" s="17" t="s">
        <v>62</v>
      </c>
      <c r="B52" s="18" t="s">
        <v>345</v>
      </c>
      <c r="C52" s="19">
        <v>796600000</v>
      </c>
      <c r="D52" s="25">
        <v>27.69</v>
      </c>
      <c r="E52" s="20">
        <v>101</v>
      </c>
      <c r="F52" s="20">
        <v>100</v>
      </c>
      <c r="G52" s="5">
        <f>AVERAGE(D52*L$3)+(E52*L$5)+(F52*L$4)</f>
        <v>67.560500000000005</v>
      </c>
      <c r="H52" s="17" t="s">
        <v>4</v>
      </c>
      <c r="I52" s="22"/>
      <c r="K52" s="57"/>
      <c r="L52" s="57"/>
    </row>
    <row r="53" spans="1:12" ht="24" customHeight="1" x14ac:dyDescent="0.3">
      <c r="A53" s="69" t="s">
        <v>153</v>
      </c>
      <c r="B53" s="70"/>
      <c r="C53" s="35">
        <f>SUM(C54)</f>
        <v>1328800000</v>
      </c>
      <c r="D53" s="26">
        <f t="shared" ref="D53:F53" si="10">D54</f>
        <v>44.78</v>
      </c>
      <c r="E53" s="26">
        <f>E54</f>
        <v>100</v>
      </c>
      <c r="F53" s="26">
        <f t="shared" si="10"/>
        <v>127</v>
      </c>
      <c r="G53" s="2" t="s">
        <v>357</v>
      </c>
      <c r="H53" s="2" t="s">
        <v>169</v>
      </c>
      <c r="I53" s="4"/>
    </row>
    <row r="54" spans="1:12" s="23" customFormat="1" ht="40.5" customHeight="1" x14ac:dyDescent="0.25">
      <c r="A54" s="17" t="s">
        <v>109</v>
      </c>
      <c r="B54" s="18" t="s">
        <v>346</v>
      </c>
      <c r="C54" s="19">
        <v>1328800000</v>
      </c>
      <c r="D54" s="24">
        <v>44.78</v>
      </c>
      <c r="E54" s="20">
        <v>100</v>
      </c>
      <c r="F54" s="20">
        <v>127</v>
      </c>
      <c r="G54" s="5">
        <f>AVERAGE(D54*L$3)+(E54*L$5)+(F54*L$4)</f>
        <v>87.301000000000002</v>
      </c>
      <c r="H54" s="17" t="s">
        <v>4</v>
      </c>
      <c r="I54" s="22"/>
      <c r="K54" s="57"/>
      <c r="L54" s="57"/>
    </row>
    <row r="55" spans="1:12" ht="24" customHeight="1" x14ac:dyDescent="0.3">
      <c r="A55" s="69" t="s">
        <v>189</v>
      </c>
      <c r="B55" s="70"/>
      <c r="C55" s="35">
        <f>SUM(C56)</f>
        <v>2988800000</v>
      </c>
      <c r="D55" s="16">
        <f t="shared" ref="D55:F55" si="11">D56</f>
        <v>19.399999999999999</v>
      </c>
      <c r="E55" s="16">
        <f>E56</f>
        <v>0</v>
      </c>
      <c r="F55" s="16">
        <f t="shared" si="11"/>
        <v>52</v>
      </c>
      <c r="G55" s="2" t="s">
        <v>357</v>
      </c>
      <c r="H55" s="2" t="s">
        <v>169</v>
      </c>
      <c r="I55" s="4"/>
    </row>
    <row r="56" spans="1:12" s="23" customFormat="1" ht="50.25" customHeight="1" x14ac:dyDescent="0.25">
      <c r="A56" s="17" t="s">
        <v>70</v>
      </c>
      <c r="B56" s="18" t="s">
        <v>347</v>
      </c>
      <c r="C56" s="19">
        <v>2988800000</v>
      </c>
      <c r="D56" s="25">
        <v>19.399999999999999</v>
      </c>
      <c r="E56" s="21">
        <v>0</v>
      </c>
      <c r="F56" s="20">
        <v>52</v>
      </c>
      <c r="G56" s="6">
        <f>AVERAGE(D56*L$3)+(E56*L$5)+(F56*L$4)</f>
        <v>32.130000000000003</v>
      </c>
      <c r="H56" s="17" t="s">
        <v>4</v>
      </c>
      <c r="I56" s="22"/>
      <c r="K56" s="57"/>
      <c r="L56" s="57"/>
    </row>
    <row r="57" spans="1:12" ht="24" customHeight="1" x14ac:dyDescent="0.3">
      <c r="A57" s="69" t="s">
        <v>190</v>
      </c>
      <c r="B57" s="70"/>
      <c r="C57" s="35">
        <f>SUM(C58)</f>
        <v>209300000</v>
      </c>
      <c r="D57" s="26">
        <f>D58</f>
        <v>41.09</v>
      </c>
      <c r="E57" s="26">
        <f>E58</f>
        <v>50</v>
      </c>
      <c r="F57" s="26">
        <f>F58</f>
        <v>409</v>
      </c>
      <c r="G57" s="2" t="s">
        <v>357</v>
      </c>
      <c r="H57" s="2" t="s">
        <v>169</v>
      </c>
      <c r="I57" s="4"/>
    </row>
    <row r="58" spans="1:12" s="23" customFormat="1" ht="42" customHeight="1" x14ac:dyDescent="0.25">
      <c r="A58" s="17" t="s">
        <v>34</v>
      </c>
      <c r="B58" s="18" t="s">
        <v>348</v>
      </c>
      <c r="C58" s="19">
        <v>209300000</v>
      </c>
      <c r="D58" s="24">
        <v>41.09</v>
      </c>
      <c r="E58" s="20">
        <v>50</v>
      </c>
      <c r="F58" s="20">
        <v>409</v>
      </c>
      <c r="G58" s="5">
        <f>AVERAGE(D58*L$3)+(E58*L$5)+(F58*L$4)</f>
        <v>207.54050000000001</v>
      </c>
      <c r="H58" s="17" t="s">
        <v>4</v>
      </c>
      <c r="I58" s="22"/>
      <c r="K58" s="57"/>
      <c r="L58" s="57"/>
    </row>
    <row r="59" spans="1:12" ht="24" customHeight="1" x14ac:dyDescent="0.3">
      <c r="A59" s="69" t="s">
        <v>155</v>
      </c>
      <c r="B59" s="82"/>
      <c r="C59" s="60">
        <f>SUM(C60)</f>
        <v>154600000</v>
      </c>
      <c r="D59" s="26">
        <f t="shared" ref="D59:F59" si="12">D60</f>
        <v>15.36</v>
      </c>
      <c r="E59" s="26">
        <f>E60</f>
        <v>60</v>
      </c>
      <c r="F59" s="26">
        <f t="shared" si="12"/>
        <v>73</v>
      </c>
      <c r="G59" s="2" t="s">
        <v>357</v>
      </c>
      <c r="H59" s="2" t="s">
        <v>169</v>
      </c>
      <c r="I59" s="4"/>
    </row>
    <row r="60" spans="1:12" s="23" customFormat="1" ht="42" customHeight="1" x14ac:dyDescent="0.25">
      <c r="A60" s="17" t="s">
        <v>42</v>
      </c>
      <c r="B60" s="18" t="s">
        <v>349</v>
      </c>
      <c r="C60" s="19">
        <v>154600000</v>
      </c>
      <c r="D60" s="25">
        <v>15.36</v>
      </c>
      <c r="E60" s="20">
        <v>60</v>
      </c>
      <c r="F60" s="20">
        <v>73</v>
      </c>
      <c r="G60" s="5">
        <f>AVERAGE(D60*L$3)+(E60*L$5)+(F60*L$4)</f>
        <v>45.762</v>
      </c>
      <c r="H60" s="17" t="s">
        <v>4</v>
      </c>
      <c r="I60" s="22"/>
      <c r="K60" s="57"/>
      <c r="L60" s="57"/>
    </row>
    <row r="61" spans="1:12" ht="24" customHeight="1" x14ac:dyDescent="0.3">
      <c r="A61" s="69" t="s">
        <v>149</v>
      </c>
      <c r="B61" s="70"/>
      <c r="C61" s="35">
        <f>SUM(C62)</f>
        <v>1534500000</v>
      </c>
      <c r="D61" s="26">
        <f t="shared" ref="D61:F61" si="13">D62</f>
        <v>13.86</v>
      </c>
      <c r="E61" s="26">
        <f>E62</f>
        <v>100</v>
      </c>
      <c r="F61" s="26">
        <f t="shared" si="13"/>
        <v>86</v>
      </c>
      <c r="G61" s="2" t="s">
        <v>357</v>
      </c>
      <c r="H61" s="2" t="s">
        <v>169</v>
      </c>
      <c r="I61" s="4"/>
    </row>
    <row r="62" spans="1:12" s="23" customFormat="1" ht="40.5" customHeight="1" x14ac:dyDescent="0.25">
      <c r="A62" s="17" t="s">
        <v>50</v>
      </c>
      <c r="B62" s="18" t="s">
        <v>350</v>
      </c>
      <c r="C62" s="19">
        <v>1534500000</v>
      </c>
      <c r="D62" s="25">
        <v>13.86</v>
      </c>
      <c r="E62" s="20">
        <v>100</v>
      </c>
      <c r="F62" s="20">
        <v>86</v>
      </c>
      <c r="G62" s="5">
        <f>AVERAGE(D62*L$3)+(E62*L$5)+(F62*L$4)</f>
        <v>54.937000000000005</v>
      </c>
      <c r="H62" s="17" t="s">
        <v>4</v>
      </c>
      <c r="I62" s="22"/>
      <c r="K62" s="57"/>
      <c r="L62" s="57"/>
    </row>
    <row r="63" spans="1:12" ht="24" customHeight="1" x14ac:dyDescent="0.3">
      <c r="A63" s="69" t="s">
        <v>161</v>
      </c>
      <c r="B63" s="70"/>
      <c r="C63" s="35">
        <f>SUM(C64)</f>
        <v>1025700000</v>
      </c>
      <c r="D63" s="26">
        <f t="shared" ref="D63:F63" si="14">D64</f>
        <v>33.35</v>
      </c>
      <c r="E63" s="26">
        <f>E64</f>
        <v>50</v>
      </c>
      <c r="F63" s="26">
        <f t="shared" si="14"/>
        <v>50</v>
      </c>
      <c r="G63" s="2" t="s">
        <v>357</v>
      </c>
      <c r="H63" s="2" t="s">
        <v>169</v>
      </c>
      <c r="I63" s="4"/>
    </row>
    <row r="64" spans="1:12" s="23" customFormat="1" ht="37.5" customHeight="1" x14ac:dyDescent="0.25">
      <c r="A64" s="17" t="s">
        <v>91</v>
      </c>
      <c r="B64" s="18" t="s">
        <v>351</v>
      </c>
      <c r="C64" s="19">
        <v>1025700000</v>
      </c>
      <c r="D64" s="24">
        <v>33.35</v>
      </c>
      <c r="E64" s="20">
        <v>50</v>
      </c>
      <c r="F64" s="20">
        <v>50</v>
      </c>
      <c r="G64" s="6">
        <f>AVERAGE(D64*L$3)+(E64*L$5)+(F64*L$4)</f>
        <v>42.5075</v>
      </c>
      <c r="H64" s="17" t="s">
        <v>4</v>
      </c>
      <c r="I64" s="22"/>
      <c r="K64" s="57"/>
      <c r="L64" s="57"/>
    </row>
    <row r="65" spans="1:12" ht="24" customHeight="1" x14ac:dyDescent="0.3">
      <c r="A65" s="69" t="s">
        <v>191</v>
      </c>
      <c r="B65" s="70"/>
      <c r="C65" s="35">
        <f>SUM(C66)</f>
        <v>252600000</v>
      </c>
      <c r="D65" s="26">
        <f t="shared" ref="D65:F65" si="15">D66</f>
        <v>34.479999999999997</v>
      </c>
      <c r="E65" s="26">
        <f>E66</f>
        <v>50</v>
      </c>
      <c r="F65" s="26">
        <f t="shared" si="15"/>
        <v>50</v>
      </c>
      <c r="G65" s="2" t="s">
        <v>357</v>
      </c>
      <c r="H65" s="2" t="s">
        <v>169</v>
      </c>
      <c r="I65" s="4"/>
    </row>
    <row r="66" spans="1:12" s="23" customFormat="1" ht="36" customHeight="1" x14ac:dyDescent="0.25">
      <c r="A66" s="17" t="s">
        <v>126</v>
      </c>
      <c r="B66" s="18" t="s">
        <v>192</v>
      </c>
      <c r="C66" s="19">
        <v>252600000</v>
      </c>
      <c r="D66" s="24">
        <v>34.479999999999997</v>
      </c>
      <c r="E66" s="20">
        <v>50</v>
      </c>
      <c r="F66" s="20">
        <v>50</v>
      </c>
      <c r="G66" s="6">
        <f>AVERAGE(D66*L$3)+(E66*L$5)+(F66*L$4)</f>
        <v>43.015999999999998</v>
      </c>
      <c r="H66" s="17" t="s">
        <v>4</v>
      </c>
      <c r="I66" s="22"/>
      <c r="K66" s="57"/>
      <c r="L66" s="57"/>
    </row>
    <row r="67" spans="1:12" ht="24" customHeight="1" x14ac:dyDescent="0.3">
      <c r="A67" s="69" t="s">
        <v>163</v>
      </c>
      <c r="B67" s="70"/>
      <c r="C67" s="35">
        <f>SUM(C68:C69)</f>
        <v>1284400000</v>
      </c>
      <c r="D67" s="26">
        <f t="shared" ref="D67" si="16">AVERAGE(D68:D69)</f>
        <v>22.189999999999998</v>
      </c>
      <c r="E67" s="26">
        <f>AVERAGE(E68:E69)</f>
        <v>50</v>
      </c>
      <c r="F67" s="26">
        <f t="shared" ref="F67" si="17">AVERAGE(F68:F69)</f>
        <v>203.5</v>
      </c>
      <c r="G67" s="2" t="s">
        <v>357</v>
      </c>
      <c r="H67" s="2" t="s">
        <v>169</v>
      </c>
      <c r="I67" s="4"/>
    </row>
    <row r="68" spans="1:12" s="23" customFormat="1" ht="47.25" customHeight="1" x14ac:dyDescent="0.25">
      <c r="A68" s="17" t="s">
        <v>49</v>
      </c>
      <c r="B68" s="18" t="s">
        <v>193</v>
      </c>
      <c r="C68" s="19">
        <v>1174400000</v>
      </c>
      <c r="D68" s="25">
        <v>25.82</v>
      </c>
      <c r="E68" s="20">
        <v>50</v>
      </c>
      <c r="F68" s="20">
        <v>381</v>
      </c>
      <c r="G68" s="5">
        <f>AVERAGE(D68*L$3)+(E68*L$5)+(F68*L$4)</f>
        <v>188.06900000000002</v>
      </c>
      <c r="H68" s="17" t="s">
        <v>4</v>
      </c>
      <c r="I68" s="22"/>
      <c r="K68" s="57"/>
      <c r="L68" s="57"/>
    </row>
    <row r="69" spans="1:12" s="23" customFormat="1" ht="47.25" customHeight="1" x14ac:dyDescent="0.25">
      <c r="A69" s="17" t="s">
        <v>66</v>
      </c>
      <c r="B69" s="18" t="s">
        <v>194</v>
      </c>
      <c r="C69" s="19">
        <v>110000000</v>
      </c>
      <c r="D69" s="25">
        <v>18.559999999999999</v>
      </c>
      <c r="E69" s="20">
        <v>50</v>
      </c>
      <c r="F69" s="25">
        <v>26</v>
      </c>
      <c r="G69" s="7">
        <f>AVERAGE(D69*L$3)+(E69*L$5)+(F69*L$4)</f>
        <v>25.052</v>
      </c>
      <c r="H69" s="17" t="s">
        <v>4</v>
      </c>
      <c r="I69" s="22"/>
      <c r="K69" s="57"/>
      <c r="L69" s="57"/>
    </row>
    <row r="70" spans="1:12" s="23" customFormat="1" ht="24" customHeight="1" x14ac:dyDescent="0.25">
      <c r="A70" s="69" t="s">
        <v>166</v>
      </c>
      <c r="B70" s="70"/>
      <c r="C70" s="35">
        <f>SUM(C71:C78)</f>
        <v>3288400000</v>
      </c>
      <c r="D70" s="16">
        <f>AVERAGE(D71:D78)</f>
        <v>25.271250000000002</v>
      </c>
      <c r="E70" s="16">
        <f>AVERAGE(E71:E78)</f>
        <v>51.375</v>
      </c>
      <c r="F70" s="16">
        <f>AVERAGE(F71:F78)</f>
        <v>39.5</v>
      </c>
      <c r="G70" s="2" t="s">
        <v>357</v>
      </c>
      <c r="H70" s="2" t="s">
        <v>169</v>
      </c>
      <c r="I70" s="4"/>
      <c r="K70" s="57"/>
      <c r="L70" s="57"/>
    </row>
    <row r="71" spans="1:12" s="23" customFormat="1" ht="47.25" customHeight="1" x14ac:dyDescent="0.25">
      <c r="A71" s="17" t="s">
        <v>102</v>
      </c>
      <c r="B71" s="18" t="s">
        <v>195</v>
      </c>
      <c r="C71" s="19">
        <v>280700000</v>
      </c>
      <c r="D71" s="25">
        <v>28.86</v>
      </c>
      <c r="E71" s="25">
        <v>17</v>
      </c>
      <c r="F71" s="24">
        <v>42</v>
      </c>
      <c r="G71" s="6">
        <f t="shared" ref="G71:G78" si="18">AVERAGE(D71*L$3)+(E71*L$5)+(F71*L$4)</f>
        <v>33.587000000000003</v>
      </c>
      <c r="H71" s="17" t="s">
        <v>4</v>
      </c>
      <c r="I71" s="22"/>
      <c r="K71" s="57"/>
      <c r="L71" s="57"/>
    </row>
    <row r="72" spans="1:12" s="23" customFormat="1" ht="47.25" customHeight="1" x14ac:dyDescent="0.25">
      <c r="A72" s="17" t="s">
        <v>108</v>
      </c>
      <c r="B72" s="18" t="s">
        <v>196</v>
      </c>
      <c r="C72" s="19">
        <v>195100000</v>
      </c>
      <c r="D72" s="24">
        <v>39.979999999999997</v>
      </c>
      <c r="E72" s="20">
        <v>50</v>
      </c>
      <c r="F72" s="24">
        <v>42</v>
      </c>
      <c r="G72" s="6">
        <f t="shared" si="18"/>
        <v>41.891000000000005</v>
      </c>
      <c r="H72" s="17" t="s">
        <v>4</v>
      </c>
      <c r="I72" s="22"/>
      <c r="K72" s="57"/>
      <c r="L72" s="57"/>
    </row>
    <row r="73" spans="1:12" s="23" customFormat="1" ht="47.25" customHeight="1" x14ac:dyDescent="0.25">
      <c r="A73" s="17" t="s">
        <v>110</v>
      </c>
      <c r="B73" s="18" t="s">
        <v>197</v>
      </c>
      <c r="C73" s="19">
        <v>625400000</v>
      </c>
      <c r="D73" s="21">
        <v>3.12</v>
      </c>
      <c r="E73" s="25">
        <v>20</v>
      </c>
      <c r="F73" s="25">
        <v>20</v>
      </c>
      <c r="G73" s="7">
        <f t="shared" si="18"/>
        <v>12.404</v>
      </c>
      <c r="H73" s="17" t="s">
        <v>4</v>
      </c>
      <c r="I73" s="22"/>
      <c r="K73" s="57"/>
      <c r="L73" s="57"/>
    </row>
    <row r="74" spans="1:12" s="23" customFormat="1" ht="47.25" customHeight="1" x14ac:dyDescent="0.25">
      <c r="A74" s="17" t="s">
        <v>123</v>
      </c>
      <c r="B74" s="18" t="s">
        <v>198</v>
      </c>
      <c r="C74" s="19">
        <v>727000000</v>
      </c>
      <c r="D74" s="24">
        <v>32.43</v>
      </c>
      <c r="E74" s="24">
        <v>44</v>
      </c>
      <c r="F74" s="25">
        <v>23</v>
      </c>
      <c r="G74" s="7">
        <f t="shared" si="18"/>
        <v>29.343499999999999</v>
      </c>
      <c r="H74" s="17" t="s">
        <v>4</v>
      </c>
      <c r="I74" s="22"/>
      <c r="K74" s="57"/>
      <c r="L74" s="57"/>
    </row>
    <row r="75" spans="1:12" s="23" customFormat="1" ht="47.25" customHeight="1" x14ac:dyDescent="0.25">
      <c r="A75" s="17" t="s">
        <v>127</v>
      </c>
      <c r="B75" s="18" t="s">
        <v>199</v>
      </c>
      <c r="C75" s="19">
        <v>345600000</v>
      </c>
      <c r="D75" s="25">
        <v>27.49</v>
      </c>
      <c r="E75" s="20">
        <v>45</v>
      </c>
      <c r="F75" s="24">
        <v>43</v>
      </c>
      <c r="G75" s="6">
        <f t="shared" si="18"/>
        <v>36.220500000000001</v>
      </c>
      <c r="H75" s="17" t="s">
        <v>4</v>
      </c>
      <c r="I75" s="22"/>
      <c r="K75" s="57"/>
      <c r="L75" s="57"/>
    </row>
    <row r="76" spans="1:12" s="23" customFormat="1" ht="47.25" customHeight="1" x14ac:dyDescent="0.25">
      <c r="A76" s="17" t="s">
        <v>128</v>
      </c>
      <c r="B76" s="18" t="s">
        <v>200</v>
      </c>
      <c r="C76" s="19">
        <v>603100000</v>
      </c>
      <c r="D76" s="24">
        <v>34.46</v>
      </c>
      <c r="E76" s="20">
        <v>50</v>
      </c>
      <c r="F76" s="20">
        <v>50</v>
      </c>
      <c r="G76" s="6">
        <f t="shared" si="18"/>
        <v>43.007000000000005</v>
      </c>
      <c r="H76" s="17" t="s">
        <v>4</v>
      </c>
      <c r="I76" s="22"/>
      <c r="K76" s="57"/>
      <c r="L76" s="57"/>
    </row>
    <row r="77" spans="1:12" s="23" customFormat="1" ht="47.25" customHeight="1" x14ac:dyDescent="0.25">
      <c r="A77" s="17" t="s">
        <v>129</v>
      </c>
      <c r="B77" s="18" t="s">
        <v>201</v>
      </c>
      <c r="C77" s="19">
        <v>111500000</v>
      </c>
      <c r="D77" s="24">
        <v>35.83</v>
      </c>
      <c r="E77" s="20">
        <v>85</v>
      </c>
      <c r="F77" s="20">
        <v>86</v>
      </c>
      <c r="G77" s="5">
        <f t="shared" si="18"/>
        <v>63.323500000000003</v>
      </c>
      <c r="H77" s="17" t="s">
        <v>4</v>
      </c>
      <c r="I77" s="22"/>
      <c r="K77" s="57"/>
      <c r="L77" s="57"/>
    </row>
    <row r="78" spans="1:12" s="23" customFormat="1" ht="47.25" customHeight="1" x14ac:dyDescent="0.25">
      <c r="A78" s="17" t="s">
        <v>136</v>
      </c>
      <c r="B78" s="18" t="s">
        <v>202</v>
      </c>
      <c r="C78" s="19">
        <v>400000000</v>
      </c>
      <c r="D78" s="21">
        <v>0</v>
      </c>
      <c r="E78" s="20">
        <v>100</v>
      </c>
      <c r="F78" s="25">
        <v>10</v>
      </c>
      <c r="G78" s="7">
        <f t="shared" si="18"/>
        <v>14.5</v>
      </c>
      <c r="H78" s="17" t="s">
        <v>4</v>
      </c>
      <c r="I78" s="22"/>
      <c r="K78" s="57"/>
      <c r="L78" s="57"/>
    </row>
    <row r="79" spans="1:12" ht="24" customHeight="1" x14ac:dyDescent="0.3">
      <c r="A79" s="69" t="s">
        <v>154</v>
      </c>
      <c r="B79" s="70"/>
      <c r="C79" s="35">
        <f>SUM(C80:C91)</f>
        <v>21104081107.48</v>
      </c>
      <c r="D79" s="16">
        <f>AVERAGE(D80:D91)</f>
        <v>32.086666666666666</v>
      </c>
      <c r="E79" s="16">
        <f>AVERAGE(E80:E91)</f>
        <v>46.166666666666664</v>
      </c>
      <c r="F79" s="16">
        <f>AVERAGE(F80:F91)</f>
        <v>63.916666666666664</v>
      </c>
      <c r="G79" s="2" t="s">
        <v>357</v>
      </c>
      <c r="H79" s="2" t="s">
        <v>169</v>
      </c>
      <c r="I79" s="4"/>
    </row>
    <row r="80" spans="1:12" s="23" customFormat="1" ht="50.25" customHeight="1" x14ac:dyDescent="0.25">
      <c r="A80" s="17" t="s">
        <v>12</v>
      </c>
      <c r="B80" s="18" t="s">
        <v>203</v>
      </c>
      <c r="C80" s="19">
        <v>6861000000</v>
      </c>
      <c r="D80" s="21">
        <v>0</v>
      </c>
      <c r="E80" s="24">
        <v>33</v>
      </c>
      <c r="F80" s="24">
        <v>33</v>
      </c>
      <c r="G80" s="7">
        <f t="shared" ref="G80:G91" si="19">AVERAGE(D80*L$3)+(E80*L$5)+(F80*L$4)</f>
        <v>18.149999999999999</v>
      </c>
      <c r="H80" s="17" t="s">
        <v>4</v>
      </c>
      <c r="I80" s="22"/>
      <c r="K80" s="57"/>
      <c r="L80" s="57"/>
    </row>
    <row r="81" spans="1:12" s="23" customFormat="1" ht="50.25" customHeight="1" x14ac:dyDescent="0.25">
      <c r="A81" s="17" t="s">
        <v>72</v>
      </c>
      <c r="B81" s="18" t="s">
        <v>204</v>
      </c>
      <c r="C81" s="19">
        <v>391400000</v>
      </c>
      <c r="D81" s="24">
        <v>33.619999999999997</v>
      </c>
      <c r="E81" s="24">
        <v>40</v>
      </c>
      <c r="F81" s="20">
        <v>53</v>
      </c>
      <c r="G81" s="6">
        <f t="shared" si="19"/>
        <v>42.978999999999999</v>
      </c>
      <c r="H81" s="17" t="s">
        <v>4</v>
      </c>
      <c r="I81" s="22"/>
      <c r="K81" s="57"/>
      <c r="L81" s="57"/>
    </row>
    <row r="82" spans="1:12" s="23" customFormat="1" ht="50.25" customHeight="1" x14ac:dyDescent="0.25">
      <c r="A82" s="17" t="s">
        <v>73</v>
      </c>
      <c r="B82" s="18" t="s">
        <v>205</v>
      </c>
      <c r="C82" s="19">
        <v>885700000</v>
      </c>
      <c r="D82" s="20">
        <v>46.3</v>
      </c>
      <c r="E82" s="20">
        <v>50</v>
      </c>
      <c r="F82" s="20">
        <v>85</v>
      </c>
      <c r="G82" s="5">
        <f t="shared" si="19"/>
        <v>64.085000000000008</v>
      </c>
      <c r="H82" s="17" t="s">
        <v>4</v>
      </c>
      <c r="I82" s="22"/>
      <c r="K82" s="57"/>
      <c r="L82" s="57"/>
    </row>
    <row r="83" spans="1:12" s="23" customFormat="1" ht="50.25" customHeight="1" x14ac:dyDescent="0.25">
      <c r="A83" s="17" t="s">
        <v>74</v>
      </c>
      <c r="B83" s="18" t="s">
        <v>206</v>
      </c>
      <c r="C83" s="19">
        <v>2001000000</v>
      </c>
      <c r="D83" s="25">
        <v>27.66</v>
      </c>
      <c r="E83" s="20">
        <v>50</v>
      </c>
      <c r="F83" s="20">
        <v>50</v>
      </c>
      <c r="G83" s="6">
        <f t="shared" si="19"/>
        <v>39.947000000000003</v>
      </c>
      <c r="H83" s="17" t="s">
        <v>4</v>
      </c>
      <c r="I83" s="22"/>
      <c r="K83" s="57"/>
      <c r="L83" s="57"/>
    </row>
    <row r="84" spans="1:12" s="23" customFormat="1" ht="50.25" customHeight="1" x14ac:dyDescent="0.25">
      <c r="A84" s="17" t="s">
        <v>75</v>
      </c>
      <c r="B84" s="18" t="s">
        <v>207</v>
      </c>
      <c r="C84" s="19">
        <v>129250000</v>
      </c>
      <c r="D84" s="24">
        <v>41.53</v>
      </c>
      <c r="E84" s="20">
        <v>50</v>
      </c>
      <c r="F84" s="20">
        <v>54</v>
      </c>
      <c r="G84" s="5">
        <f t="shared" si="19"/>
        <v>47.988500000000002</v>
      </c>
      <c r="H84" s="17" t="s">
        <v>4</v>
      </c>
      <c r="I84" s="22"/>
      <c r="K84" s="57"/>
      <c r="L84" s="57"/>
    </row>
    <row r="85" spans="1:12" s="23" customFormat="1" ht="50.25" customHeight="1" x14ac:dyDescent="0.25">
      <c r="A85" s="17" t="s">
        <v>76</v>
      </c>
      <c r="B85" s="18" t="s">
        <v>208</v>
      </c>
      <c r="C85" s="19">
        <v>131600000</v>
      </c>
      <c r="D85" s="24">
        <v>41.83</v>
      </c>
      <c r="E85" s="20">
        <v>50</v>
      </c>
      <c r="F85" s="20">
        <v>50</v>
      </c>
      <c r="G85" s="5">
        <f t="shared" si="19"/>
        <v>46.323499999999996</v>
      </c>
      <c r="H85" s="17" t="s">
        <v>4</v>
      </c>
      <c r="I85" s="22"/>
      <c r="K85" s="57"/>
      <c r="L85" s="57"/>
    </row>
    <row r="86" spans="1:12" s="23" customFormat="1" ht="50.25" customHeight="1" x14ac:dyDescent="0.25">
      <c r="A86" s="17" t="s">
        <v>81</v>
      </c>
      <c r="B86" s="18" t="s">
        <v>209</v>
      </c>
      <c r="C86" s="19">
        <v>1008555209</v>
      </c>
      <c r="D86" s="24">
        <v>39.520000000000003</v>
      </c>
      <c r="E86" s="20">
        <v>50</v>
      </c>
      <c r="F86" s="20">
        <v>77</v>
      </c>
      <c r="G86" s="5">
        <f t="shared" si="19"/>
        <v>57.433999999999997</v>
      </c>
      <c r="H86" s="17" t="s">
        <v>4</v>
      </c>
      <c r="I86" s="22"/>
      <c r="K86" s="57"/>
      <c r="L86" s="57"/>
    </row>
    <row r="87" spans="1:12" s="23" customFormat="1" ht="50.25" customHeight="1" x14ac:dyDescent="0.25">
      <c r="A87" s="17" t="s">
        <v>85</v>
      </c>
      <c r="B87" s="18" t="s">
        <v>210</v>
      </c>
      <c r="C87" s="19">
        <v>4868625898.4799995</v>
      </c>
      <c r="D87" s="25">
        <v>21.26</v>
      </c>
      <c r="E87" s="20">
        <v>50</v>
      </c>
      <c r="F87" s="20">
        <v>82</v>
      </c>
      <c r="G87" s="5">
        <f t="shared" si="19"/>
        <v>51.466999999999999</v>
      </c>
      <c r="H87" s="17" t="s">
        <v>4</v>
      </c>
      <c r="I87" s="22"/>
      <c r="K87" s="57"/>
      <c r="L87" s="57"/>
    </row>
    <row r="88" spans="1:12" s="23" customFormat="1" ht="50.25" customHeight="1" x14ac:dyDescent="0.25">
      <c r="A88" s="17" t="s">
        <v>87</v>
      </c>
      <c r="B88" s="18" t="s">
        <v>211</v>
      </c>
      <c r="C88" s="19">
        <v>191100000</v>
      </c>
      <c r="D88" s="24">
        <v>34.380000000000003</v>
      </c>
      <c r="E88" s="20">
        <v>64</v>
      </c>
      <c r="F88" s="20">
        <v>76</v>
      </c>
      <c r="G88" s="5">
        <f t="shared" si="19"/>
        <v>56.071000000000005</v>
      </c>
      <c r="H88" s="17" t="s">
        <v>4</v>
      </c>
      <c r="I88" s="22"/>
      <c r="K88" s="57"/>
      <c r="L88" s="57"/>
    </row>
    <row r="89" spans="1:12" s="23" customFormat="1" ht="50.25" customHeight="1" x14ac:dyDescent="0.25">
      <c r="A89" s="17" t="s">
        <v>88</v>
      </c>
      <c r="B89" s="18" t="s">
        <v>212</v>
      </c>
      <c r="C89" s="19">
        <v>1231500000</v>
      </c>
      <c r="D89" s="24">
        <v>44.68</v>
      </c>
      <c r="E89" s="20">
        <v>50</v>
      </c>
      <c r="F89" s="20">
        <v>107</v>
      </c>
      <c r="G89" s="5">
        <f t="shared" si="19"/>
        <v>73.256</v>
      </c>
      <c r="H89" s="17" t="s">
        <v>4</v>
      </c>
      <c r="I89" s="22"/>
      <c r="K89" s="57"/>
      <c r="L89" s="57"/>
    </row>
    <row r="90" spans="1:12" s="23" customFormat="1" ht="50.25" customHeight="1" x14ac:dyDescent="0.25">
      <c r="A90" s="17" t="s">
        <v>92</v>
      </c>
      <c r="B90" s="18" t="s">
        <v>213</v>
      </c>
      <c r="C90" s="19">
        <v>3374350000</v>
      </c>
      <c r="D90" s="20">
        <v>54.26</v>
      </c>
      <c r="E90" s="25">
        <v>17</v>
      </c>
      <c r="F90" s="20">
        <v>50</v>
      </c>
      <c r="G90" s="5">
        <f t="shared" si="19"/>
        <v>48.616999999999997</v>
      </c>
      <c r="H90" s="17" t="s">
        <v>4</v>
      </c>
      <c r="I90" s="22"/>
      <c r="K90" s="57"/>
      <c r="L90" s="57"/>
    </row>
    <row r="91" spans="1:12" s="23" customFormat="1" ht="50.25" customHeight="1" x14ac:dyDescent="0.25">
      <c r="A91" s="17" t="s">
        <v>135</v>
      </c>
      <c r="B91" s="18" t="s">
        <v>214</v>
      </c>
      <c r="C91" s="19">
        <v>30000000</v>
      </c>
      <c r="D91" s="21">
        <v>0</v>
      </c>
      <c r="E91" s="20">
        <v>50</v>
      </c>
      <c r="F91" s="20">
        <v>50</v>
      </c>
      <c r="G91" s="7">
        <f t="shared" si="19"/>
        <v>27.5</v>
      </c>
      <c r="H91" s="17" t="s">
        <v>4</v>
      </c>
      <c r="I91" s="22"/>
      <c r="K91" s="57"/>
      <c r="L91" s="57"/>
    </row>
    <row r="92" spans="1:12" ht="24" customHeight="1" x14ac:dyDescent="0.3">
      <c r="A92" s="69" t="s">
        <v>162</v>
      </c>
      <c r="B92" s="70"/>
      <c r="C92" s="35">
        <f>SUM(C93)</f>
        <v>1098000000</v>
      </c>
      <c r="D92" s="26">
        <f t="shared" ref="D92:F92" si="20">D93</f>
        <v>21.74</v>
      </c>
      <c r="E92" s="26">
        <f>E93</f>
        <v>60</v>
      </c>
      <c r="F92" s="26">
        <f t="shared" si="20"/>
        <v>134</v>
      </c>
      <c r="G92" s="2" t="s">
        <v>357</v>
      </c>
      <c r="H92" s="2" t="s">
        <v>169</v>
      </c>
      <c r="I92" s="4"/>
    </row>
    <row r="93" spans="1:12" s="23" customFormat="1" ht="40.5" customHeight="1" x14ac:dyDescent="0.25">
      <c r="A93" s="17" t="s">
        <v>145</v>
      </c>
      <c r="B93" s="18" t="s">
        <v>215</v>
      </c>
      <c r="C93" s="19">
        <v>1098000000</v>
      </c>
      <c r="D93" s="25">
        <v>21.74</v>
      </c>
      <c r="E93" s="20">
        <v>60</v>
      </c>
      <c r="F93" s="20">
        <v>134</v>
      </c>
      <c r="G93" s="5">
        <f>AVERAGE(D93*L$3)+(E93*L$5)+(F93*L$4)</f>
        <v>76.082999999999998</v>
      </c>
      <c r="H93" s="17" t="s">
        <v>4</v>
      </c>
      <c r="I93" s="22"/>
      <c r="K93" s="57"/>
      <c r="L93" s="57"/>
    </row>
    <row r="94" spans="1:12" ht="24" customHeight="1" x14ac:dyDescent="0.3">
      <c r="A94" s="69" t="s">
        <v>216</v>
      </c>
      <c r="B94" s="70"/>
      <c r="C94" s="35">
        <f>SUM(C95:C109)</f>
        <v>54682082749.209999</v>
      </c>
      <c r="D94" s="16">
        <f>AVERAGE(D96:D109)</f>
        <v>2.617142857142857</v>
      </c>
      <c r="E94" s="16">
        <f>AVERAGE(E96:E109)</f>
        <v>8.2857142857142865</v>
      </c>
      <c r="F94" s="16">
        <f>AVERAGE(F96:F109)</f>
        <v>13</v>
      </c>
      <c r="G94" s="2" t="s">
        <v>357</v>
      </c>
      <c r="H94" s="2" t="s">
        <v>169</v>
      </c>
      <c r="I94" s="4"/>
    </row>
    <row r="95" spans="1:12" s="23" customFormat="1" ht="50.25" customHeight="1" x14ac:dyDescent="0.25">
      <c r="A95" s="17" t="s">
        <v>5</v>
      </c>
      <c r="B95" s="18" t="s">
        <v>217</v>
      </c>
      <c r="C95" s="39" t="s">
        <v>365</v>
      </c>
      <c r="D95" s="21">
        <v>0</v>
      </c>
      <c r="E95" s="21">
        <v>0</v>
      </c>
      <c r="F95" s="21">
        <v>0</v>
      </c>
      <c r="G95" s="1">
        <f t="shared" ref="G95:G109" si="21">AVERAGE(D95*L$3)+(E95*L$5)+(F95*L$4)</f>
        <v>0</v>
      </c>
      <c r="H95" s="17" t="s">
        <v>4</v>
      </c>
      <c r="I95" s="22"/>
      <c r="K95" s="57"/>
      <c r="L95" s="57"/>
    </row>
    <row r="96" spans="1:12" s="23" customFormat="1" ht="50.25" customHeight="1" x14ac:dyDescent="0.25">
      <c r="A96" s="17" t="s">
        <v>6</v>
      </c>
      <c r="B96" s="18" t="s">
        <v>218</v>
      </c>
      <c r="C96" s="19">
        <v>4193435514</v>
      </c>
      <c r="D96" s="21">
        <v>0</v>
      </c>
      <c r="E96" s="21">
        <v>0</v>
      </c>
      <c r="F96" s="21">
        <v>0</v>
      </c>
      <c r="G96" s="1">
        <f t="shared" si="21"/>
        <v>0</v>
      </c>
      <c r="H96" s="17" t="s">
        <v>4</v>
      </c>
      <c r="I96" s="22"/>
      <c r="K96" s="57"/>
      <c r="L96" s="57"/>
    </row>
    <row r="97" spans="1:12" s="23" customFormat="1" ht="50.25" customHeight="1" x14ac:dyDescent="0.25">
      <c r="A97" s="17" t="s">
        <v>8</v>
      </c>
      <c r="B97" s="18" t="s">
        <v>219</v>
      </c>
      <c r="C97" s="37">
        <v>2520658411</v>
      </c>
      <c r="D97" s="21">
        <v>0</v>
      </c>
      <c r="E97" s="25">
        <v>10</v>
      </c>
      <c r="F97" s="21">
        <v>0</v>
      </c>
      <c r="G97" s="1">
        <f t="shared" si="21"/>
        <v>1</v>
      </c>
      <c r="H97" s="17" t="s">
        <v>4</v>
      </c>
      <c r="I97" s="22"/>
      <c r="K97" s="57"/>
      <c r="L97" s="57"/>
    </row>
    <row r="98" spans="1:12" s="23" customFormat="1" ht="50.25" customHeight="1" x14ac:dyDescent="0.25">
      <c r="A98" s="17" t="s">
        <v>9</v>
      </c>
      <c r="B98" s="18" t="s">
        <v>220</v>
      </c>
      <c r="C98" s="38">
        <v>984594166</v>
      </c>
      <c r="D98" s="21">
        <v>0</v>
      </c>
      <c r="E98" s="24">
        <v>35</v>
      </c>
      <c r="F98" s="21">
        <v>0</v>
      </c>
      <c r="G98" s="1">
        <f t="shared" si="21"/>
        <v>3.5</v>
      </c>
      <c r="H98" s="17" t="s">
        <v>4</v>
      </c>
      <c r="I98" s="22"/>
      <c r="K98" s="57"/>
      <c r="L98" s="57"/>
    </row>
    <row r="99" spans="1:12" s="23" customFormat="1" ht="50.25" customHeight="1" x14ac:dyDescent="0.25">
      <c r="A99" s="17" t="s">
        <v>13</v>
      </c>
      <c r="B99" s="18" t="s">
        <v>221</v>
      </c>
      <c r="C99" s="36">
        <v>10629640632</v>
      </c>
      <c r="D99" s="25">
        <v>5.72</v>
      </c>
      <c r="E99" s="21">
        <v>0</v>
      </c>
      <c r="F99" s="21">
        <v>4</v>
      </c>
      <c r="G99" s="1">
        <f t="shared" si="21"/>
        <v>4.3739999999999997</v>
      </c>
      <c r="H99" s="17" t="s">
        <v>4</v>
      </c>
      <c r="I99" s="22"/>
      <c r="K99" s="57"/>
      <c r="L99" s="57"/>
    </row>
    <row r="100" spans="1:12" s="23" customFormat="1" ht="50.25" customHeight="1" x14ac:dyDescent="0.25">
      <c r="A100" s="17" t="s">
        <v>15</v>
      </c>
      <c r="B100" s="18" t="s">
        <v>222</v>
      </c>
      <c r="C100" s="19">
        <v>870000000</v>
      </c>
      <c r="D100" s="21">
        <v>0</v>
      </c>
      <c r="E100" s="21">
        <v>0</v>
      </c>
      <c r="F100" s="21">
        <v>0</v>
      </c>
      <c r="G100" s="1">
        <f t="shared" si="21"/>
        <v>0</v>
      </c>
      <c r="H100" s="17" t="s">
        <v>4</v>
      </c>
      <c r="I100" s="22"/>
      <c r="K100" s="57"/>
      <c r="L100" s="57"/>
    </row>
    <row r="101" spans="1:12" s="23" customFormat="1" ht="50.25" customHeight="1" x14ac:dyDescent="0.25">
      <c r="A101" s="17" t="s">
        <v>16</v>
      </c>
      <c r="B101" s="18" t="s">
        <v>223</v>
      </c>
      <c r="C101" s="19">
        <v>1450000000</v>
      </c>
      <c r="D101" s="21">
        <v>0</v>
      </c>
      <c r="E101" s="21">
        <v>0</v>
      </c>
      <c r="F101" s="21">
        <v>0</v>
      </c>
      <c r="G101" s="1">
        <f t="shared" si="21"/>
        <v>0</v>
      </c>
      <c r="H101" s="17" t="s">
        <v>4</v>
      </c>
      <c r="I101" s="22"/>
      <c r="K101" s="57"/>
      <c r="L101" s="57"/>
    </row>
    <row r="102" spans="1:12" s="23" customFormat="1" ht="50.25" customHeight="1" x14ac:dyDescent="0.25">
      <c r="A102" s="17" t="s">
        <v>19</v>
      </c>
      <c r="B102" s="18" t="s">
        <v>224</v>
      </c>
      <c r="C102" s="36">
        <v>1603887984</v>
      </c>
      <c r="D102" s="21">
        <v>0</v>
      </c>
      <c r="E102" s="21">
        <v>0</v>
      </c>
      <c r="F102" s="21">
        <v>0</v>
      </c>
      <c r="G102" s="1">
        <f t="shared" si="21"/>
        <v>0</v>
      </c>
      <c r="H102" s="17" t="s">
        <v>4</v>
      </c>
      <c r="I102" s="22"/>
      <c r="K102" s="57"/>
      <c r="L102" s="57"/>
    </row>
    <row r="103" spans="1:12" s="23" customFormat="1" ht="50.25" customHeight="1" x14ac:dyDescent="0.25">
      <c r="A103" s="17" t="s">
        <v>21</v>
      </c>
      <c r="B103" s="18" t="s">
        <v>225</v>
      </c>
      <c r="C103" s="36">
        <v>14747230253</v>
      </c>
      <c r="D103" s="21">
        <v>0.49</v>
      </c>
      <c r="E103" s="25">
        <v>16</v>
      </c>
      <c r="F103" s="20">
        <v>81</v>
      </c>
      <c r="G103" s="6">
        <f t="shared" si="21"/>
        <v>38.270500000000006</v>
      </c>
      <c r="H103" s="17" t="s">
        <v>4</v>
      </c>
      <c r="I103" s="22"/>
      <c r="K103" s="57"/>
      <c r="L103" s="57"/>
    </row>
    <row r="104" spans="1:12" s="23" customFormat="1" ht="50.25" customHeight="1" x14ac:dyDescent="0.25">
      <c r="A104" s="17" t="s">
        <v>95</v>
      </c>
      <c r="B104" s="18" t="s">
        <v>226</v>
      </c>
      <c r="C104" s="19">
        <v>1961514204.3900001</v>
      </c>
      <c r="D104" s="25">
        <v>14.13</v>
      </c>
      <c r="E104" s="25">
        <v>26</v>
      </c>
      <c r="F104" s="24">
        <v>30</v>
      </c>
      <c r="G104" s="7">
        <f t="shared" si="21"/>
        <v>22.458500000000001</v>
      </c>
      <c r="H104" s="17" t="s">
        <v>4</v>
      </c>
      <c r="I104" s="22"/>
      <c r="K104" s="57"/>
      <c r="L104" s="57"/>
    </row>
    <row r="105" spans="1:12" s="23" customFormat="1" ht="50.25" customHeight="1" x14ac:dyDescent="0.25">
      <c r="A105" s="17" t="s">
        <v>131</v>
      </c>
      <c r="B105" s="18" t="s">
        <v>227</v>
      </c>
      <c r="C105" s="19">
        <v>2155941936.8800001</v>
      </c>
      <c r="D105" s="21">
        <v>0.56000000000000005</v>
      </c>
      <c r="E105" s="21">
        <v>0</v>
      </c>
      <c r="F105" s="21">
        <v>0</v>
      </c>
      <c r="G105" s="1">
        <f t="shared" si="21"/>
        <v>0.25200000000000006</v>
      </c>
      <c r="H105" s="17" t="s">
        <v>4</v>
      </c>
      <c r="I105" s="22"/>
      <c r="K105" s="57"/>
      <c r="L105" s="57"/>
    </row>
    <row r="106" spans="1:12" s="23" customFormat="1" ht="50.25" customHeight="1" x14ac:dyDescent="0.25">
      <c r="A106" s="17" t="s">
        <v>138</v>
      </c>
      <c r="B106" s="18" t="s">
        <v>228</v>
      </c>
      <c r="C106" s="19">
        <v>1773115342</v>
      </c>
      <c r="D106" s="25">
        <v>8.41</v>
      </c>
      <c r="E106" s="25">
        <v>9</v>
      </c>
      <c r="F106" s="21">
        <v>5</v>
      </c>
      <c r="G106" s="7">
        <f t="shared" si="21"/>
        <v>6.9344999999999999</v>
      </c>
      <c r="H106" s="17" t="s">
        <v>4</v>
      </c>
      <c r="I106" s="22"/>
      <c r="K106" s="57"/>
      <c r="L106" s="57"/>
    </row>
    <row r="107" spans="1:12" s="23" customFormat="1" ht="50.25" customHeight="1" x14ac:dyDescent="0.25">
      <c r="A107" s="30" t="s">
        <v>366</v>
      </c>
      <c r="B107" s="18" t="s">
        <v>229</v>
      </c>
      <c r="C107" s="19">
        <v>1527100000</v>
      </c>
      <c r="D107" s="21">
        <v>1.1499999999999999</v>
      </c>
      <c r="E107" s="25">
        <v>20</v>
      </c>
      <c r="F107" s="21">
        <v>0</v>
      </c>
      <c r="G107" s="1">
        <f t="shared" si="21"/>
        <v>2.5175000000000001</v>
      </c>
      <c r="H107" s="17" t="s">
        <v>4</v>
      </c>
      <c r="I107" s="22"/>
      <c r="K107" s="57"/>
      <c r="L107" s="57"/>
    </row>
    <row r="108" spans="1:12" s="23" customFormat="1" ht="50.25" customHeight="1" x14ac:dyDescent="0.25">
      <c r="A108" s="17" t="s">
        <v>146</v>
      </c>
      <c r="B108" s="18" t="s">
        <v>230</v>
      </c>
      <c r="C108" s="19">
        <v>1516098220.3</v>
      </c>
      <c r="D108" s="21">
        <v>3.05</v>
      </c>
      <c r="E108" s="21">
        <v>0</v>
      </c>
      <c r="F108" s="21">
        <v>0</v>
      </c>
      <c r="G108" s="1">
        <f t="shared" si="21"/>
        <v>1.3725000000000001</v>
      </c>
      <c r="H108" s="17" t="s">
        <v>4</v>
      </c>
      <c r="I108" s="22"/>
      <c r="K108" s="57"/>
      <c r="L108" s="57"/>
    </row>
    <row r="109" spans="1:12" s="23" customFormat="1" ht="50.25" customHeight="1" x14ac:dyDescent="0.25">
      <c r="A109" s="17" t="s">
        <v>147</v>
      </c>
      <c r="B109" s="18" t="s">
        <v>231</v>
      </c>
      <c r="C109" s="19">
        <v>8748866085.6399994</v>
      </c>
      <c r="D109" s="21">
        <v>3.13</v>
      </c>
      <c r="E109" s="21">
        <v>0</v>
      </c>
      <c r="F109" s="20">
        <v>62</v>
      </c>
      <c r="G109" s="7">
        <f t="shared" si="21"/>
        <v>29.308500000000002</v>
      </c>
      <c r="H109" s="17" t="s">
        <v>4</v>
      </c>
      <c r="I109" s="22"/>
      <c r="K109" s="57"/>
      <c r="L109" s="57"/>
    </row>
    <row r="110" spans="1:12" ht="24" customHeight="1" x14ac:dyDescent="0.3">
      <c r="A110" s="69" t="s">
        <v>157</v>
      </c>
      <c r="B110" s="70"/>
      <c r="C110" s="35">
        <f>SUM(C111:C123)</f>
        <v>43155065547.470001</v>
      </c>
      <c r="D110" s="16">
        <f>AVERAGE(D111:D123)</f>
        <v>9.1430769230769222</v>
      </c>
      <c r="E110" s="16">
        <f>AVERAGE(E111:E123)</f>
        <v>32.846153846153847</v>
      </c>
      <c r="F110" s="16">
        <f>AVERAGE(F111:F123)</f>
        <v>28.692307692307693</v>
      </c>
      <c r="G110" s="2" t="s">
        <v>357</v>
      </c>
      <c r="H110" s="2" t="s">
        <v>169</v>
      </c>
      <c r="I110" s="4"/>
    </row>
    <row r="111" spans="1:12" s="23" customFormat="1" ht="50.25" customHeight="1" x14ac:dyDescent="0.25">
      <c r="A111" s="30" t="s">
        <v>367</v>
      </c>
      <c r="B111" s="18" t="s">
        <v>232</v>
      </c>
      <c r="C111" s="19">
        <v>16199125693</v>
      </c>
      <c r="D111" s="25">
        <v>20.27</v>
      </c>
      <c r="E111" s="21">
        <v>5</v>
      </c>
      <c r="F111" s="21">
        <v>5</v>
      </c>
      <c r="G111" s="7">
        <f t="shared" ref="G111:G123" si="22">AVERAGE(D111*L$3)+(E111*L$5)+(F111*L$4)</f>
        <v>11.871499999999999</v>
      </c>
      <c r="H111" s="17" t="s">
        <v>4</v>
      </c>
      <c r="I111" s="22"/>
      <c r="K111" s="57"/>
      <c r="L111" s="57"/>
    </row>
    <row r="112" spans="1:12" s="23" customFormat="1" ht="50.25" customHeight="1" x14ac:dyDescent="0.25">
      <c r="A112" s="17" t="s">
        <v>17</v>
      </c>
      <c r="B112" s="18" t="s">
        <v>233</v>
      </c>
      <c r="C112" s="19">
        <v>13750433233</v>
      </c>
      <c r="D112" s="25">
        <v>10.23</v>
      </c>
      <c r="E112" s="25">
        <v>29</v>
      </c>
      <c r="F112" s="25">
        <v>29</v>
      </c>
      <c r="G112" s="7">
        <f t="shared" si="22"/>
        <v>20.5535</v>
      </c>
      <c r="H112" s="17" t="s">
        <v>4</v>
      </c>
      <c r="I112" s="22"/>
      <c r="K112" s="57"/>
      <c r="L112" s="57"/>
    </row>
    <row r="113" spans="1:12" s="23" customFormat="1" ht="50.25" customHeight="1" x14ac:dyDescent="0.25">
      <c r="A113" s="17" t="s">
        <v>18</v>
      </c>
      <c r="B113" s="18" t="s">
        <v>234</v>
      </c>
      <c r="C113" s="19">
        <v>1869044583.74</v>
      </c>
      <c r="D113" s="21">
        <v>0</v>
      </c>
      <c r="E113" s="20">
        <v>67</v>
      </c>
      <c r="F113" s="20">
        <v>67</v>
      </c>
      <c r="G113" s="6">
        <f t="shared" si="22"/>
        <v>36.85</v>
      </c>
      <c r="H113" s="17" t="s">
        <v>4</v>
      </c>
      <c r="I113" s="22"/>
      <c r="K113" s="57"/>
      <c r="L113" s="57"/>
    </row>
    <row r="114" spans="1:12" s="23" customFormat="1" ht="50.25" customHeight="1" x14ac:dyDescent="0.25">
      <c r="A114" s="17" t="s">
        <v>20</v>
      </c>
      <c r="B114" s="18" t="s">
        <v>235</v>
      </c>
      <c r="C114" s="19">
        <v>2188826035.98</v>
      </c>
      <c r="D114" s="25">
        <v>16.14</v>
      </c>
      <c r="E114" s="20">
        <v>67</v>
      </c>
      <c r="F114" s="20">
        <v>67</v>
      </c>
      <c r="G114" s="6">
        <f t="shared" si="22"/>
        <v>44.113</v>
      </c>
      <c r="H114" s="17" t="s">
        <v>4</v>
      </c>
      <c r="I114" s="22"/>
      <c r="K114" s="57"/>
      <c r="L114" s="57"/>
    </row>
    <row r="115" spans="1:12" s="23" customFormat="1" ht="50.25" customHeight="1" x14ac:dyDescent="0.25">
      <c r="A115" s="30" t="s">
        <v>368</v>
      </c>
      <c r="B115" s="18" t="s">
        <v>236</v>
      </c>
      <c r="C115" s="40">
        <v>159873626.88</v>
      </c>
      <c r="D115" s="21">
        <v>0</v>
      </c>
      <c r="E115" s="20">
        <v>95</v>
      </c>
      <c r="F115" s="21">
        <v>0</v>
      </c>
      <c r="G115" s="7">
        <f t="shared" si="22"/>
        <v>9.5</v>
      </c>
      <c r="H115" s="17" t="s">
        <v>4</v>
      </c>
      <c r="I115" s="22"/>
      <c r="K115" s="57"/>
      <c r="L115" s="57"/>
    </row>
    <row r="116" spans="1:12" s="23" customFormat="1" ht="50.25" customHeight="1" x14ac:dyDescent="0.25">
      <c r="A116" s="30" t="s">
        <v>369</v>
      </c>
      <c r="B116" s="18" t="s">
        <v>237</v>
      </c>
      <c r="C116" s="19">
        <v>317377145.04000002</v>
      </c>
      <c r="D116" s="21">
        <v>0</v>
      </c>
      <c r="E116" s="21">
        <v>0</v>
      </c>
      <c r="F116" s="21">
        <v>0</v>
      </c>
      <c r="G116" s="1">
        <f t="shared" si="22"/>
        <v>0</v>
      </c>
      <c r="H116" s="17" t="s">
        <v>4</v>
      </c>
      <c r="I116" s="22"/>
      <c r="K116" s="57"/>
      <c r="L116" s="57"/>
    </row>
    <row r="117" spans="1:12" s="23" customFormat="1" ht="50.25" customHeight="1" x14ac:dyDescent="0.25">
      <c r="A117" s="17" t="s">
        <v>24</v>
      </c>
      <c r="B117" s="18" t="s">
        <v>238</v>
      </c>
      <c r="C117" s="19">
        <v>131558870.01000001</v>
      </c>
      <c r="D117" s="21">
        <v>0</v>
      </c>
      <c r="E117" s="21">
        <v>5</v>
      </c>
      <c r="F117" s="21">
        <v>0</v>
      </c>
      <c r="G117" s="1">
        <f t="shared" si="22"/>
        <v>0.5</v>
      </c>
      <c r="H117" s="17" t="s">
        <v>4</v>
      </c>
      <c r="I117" s="22"/>
      <c r="K117" s="57"/>
      <c r="L117" s="57"/>
    </row>
    <row r="118" spans="1:12" s="23" customFormat="1" ht="50.25" customHeight="1" x14ac:dyDescent="0.25">
      <c r="A118" s="17" t="s">
        <v>25</v>
      </c>
      <c r="B118" s="18" t="s">
        <v>239</v>
      </c>
      <c r="C118" s="19">
        <v>116049123.81999999</v>
      </c>
      <c r="D118" s="21">
        <v>0</v>
      </c>
      <c r="E118" s="21">
        <v>5</v>
      </c>
      <c r="F118" s="21">
        <v>0</v>
      </c>
      <c r="G118" s="1">
        <f t="shared" si="22"/>
        <v>0.5</v>
      </c>
      <c r="H118" s="17" t="s">
        <v>4</v>
      </c>
      <c r="I118" s="22"/>
      <c r="K118" s="57"/>
      <c r="L118" s="57"/>
    </row>
    <row r="119" spans="1:12" s="23" customFormat="1" ht="50.25" customHeight="1" x14ac:dyDescent="0.25">
      <c r="A119" s="17" t="s">
        <v>26</v>
      </c>
      <c r="B119" s="18" t="s">
        <v>240</v>
      </c>
      <c r="C119" s="19">
        <v>112777236</v>
      </c>
      <c r="D119" s="21">
        <v>0</v>
      </c>
      <c r="E119" s="21">
        <v>5</v>
      </c>
      <c r="F119" s="21">
        <v>0</v>
      </c>
      <c r="G119" s="1">
        <f t="shared" si="22"/>
        <v>0.5</v>
      </c>
      <c r="H119" s="17" t="s">
        <v>4</v>
      </c>
      <c r="I119" s="22"/>
      <c r="K119" s="57"/>
      <c r="L119" s="57"/>
    </row>
    <row r="120" spans="1:12" s="23" customFormat="1" ht="50.25" customHeight="1" x14ac:dyDescent="0.25">
      <c r="A120" s="17" t="s">
        <v>117</v>
      </c>
      <c r="B120" s="18" t="s">
        <v>241</v>
      </c>
      <c r="C120" s="19">
        <v>1970000000</v>
      </c>
      <c r="D120" s="24">
        <v>36.71</v>
      </c>
      <c r="E120" s="20">
        <v>94</v>
      </c>
      <c r="F120" s="20">
        <v>149</v>
      </c>
      <c r="G120" s="5">
        <f t="shared" si="22"/>
        <v>92.969499999999996</v>
      </c>
      <c r="H120" s="17" t="s">
        <v>4</v>
      </c>
      <c r="I120" s="22"/>
      <c r="K120" s="57"/>
      <c r="L120" s="57"/>
    </row>
    <row r="121" spans="1:12" s="23" customFormat="1" ht="50.25" customHeight="1" x14ac:dyDescent="0.25">
      <c r="A121" s="30" t="s">
        <v>370</v>
      </c>
      <c r="B121" s="18" t="s">
        <v>242</v>
      </c>
      <c r="C121" s="19">
        <v>6000000000</v>
      </c>
      <c r="D121" s="24">
        <v>30.21</v>
      </c>
      <c r="E121" s="21">
        <v>0</v>
      </c>
      <c r="F121" s="21">
        <v>1</v>
      </c>
      <c r="G121" s="7">
        <f t="shared" si="22"/>
        <v>14.044499999999999</v>
      </c>
      <c r="H121" s="17" t="s">
        <v>4</v>
      </c>
      <c r="I121" s="22"/>
      <c r="K121" s="57"/>
      <c r="L121" s="57"/>
    </row>
    <row r="122" spans="1:12" s="23" customFormat="1" ht="50.25" customHeight="1" x14ac:dyDescent="0.25">
      <c r="A122" s="17" t="s">
        <v>122</v>
      </c>
      <c r="B122" s="18" t="s">
        <v>243</v>
      </c>
      <c r="C122" s="19">
        <v>300000000</v>
      </c>
      <c r="D122" s="21">
        <v>0</v>
      </c>
      <c r="E122" s="21">
        <v>5</v>
      </c>
      <c r="F122" s="21">
        <v>5</v>
      </c>
      <c r="G122" s="1">
        <f t="shared" si="22"/>
        <v>2.75</v>
      </c>
      <c r="H122" s="17" t="s">
        <v>4</v>
      </c>
      <c r="I122" s="22"/>
      <c r="K122" s="57"/>
      <c r="L122" s="57"/>
    </row>
    <row r="123" spans="1:12" s="23" customFormat="1" ht="50.25" customHeight="1" x14ac:dyDescent="0.25">
      <c r="A123" s="17" t="s">
        <v>130</v>
      </c>
      <c r="B123" s="18" t="s">
        <v>244</v>
      </c>
      <c r="C123" s="19">
        <v>40000000</v>
      </c>
      <c r="D123" s="25">
        <v>5.3</v>
      </c>
      <c r="E123" s="20">
        <v>50</v>
      </c>
      <c r="F123" s="20">
        <v>50</v>
      </c>
      <c r="G123" s="7">
        <f t="shared" si="22"/>
        <v>29.884999999999998</v>
      </c>
      <c r="H123" s="17" t="s">
        <v>4</v>
      </c>
      <c r="I123" s="22"/>
      <c r="K123" s="57"/>
      <c r="L123" s="57"/>
    </row>
    <row r="124" spans="1:12" ht="24" customHeight="1" x14ac:dyDescent="0.3">
      <c r="A124" s="63" t="s">
        <v>245</v>
      </c>
      <c r="B124" s="64"/>
      <c r="C124" s="83">
        <f>+C126+C128+C130+C133+C136+C150+C158+C180+C183</f>
        <v>658117695044.57007</v>
      </c>
      <c r="D124" s="27" t="s">
        <v>0</v>
      </c>
      <c r="E124" s="27" t="s">
        <v>180</v>
      </c>
      <c r="F124" s="27" t="s">
        <v>1</v>
      </c>
      <c r="G124" s="73" t="s">
        <v>357</v>
      </c>
      <c r="H124" s="73" t="s">
        <v>169</v>
      </c>
      <c r="I124" s="4"/>
    </row>
    <row r="125" spans="1:12" ht="24" customHeight="1" x14ac:dyDescent="0.3">
      <c r="A125" s="65"/>
      <c r="B125" s="66"/>
      <c r="C125" s="68"/>
      <c r="D125" s="31">
        <f t="shared" ref="D125" si="23">+(D126+D128+D130+D133+D136+D150+D158+D180+D183)/9</f>
        <v>24.284886446886446</v>
      </c>
      <c r="E125" s="31">
        <f>+(E126+E128+E130+E133+E136+E150+E158+E180+E183)/9</f>
        <v>44.04470411070411</v>
      </c>
      <c r="F125" s="31">
        <f t="shared" ref="F125" si="24">+(F126+F128+F130+F133+F136+F150+F158+F180+F183)/9</f>
        <v>86.871143671143685</v>
      </c>
      <c r="G125" s="74"/>
      <c r="H125" s="74"/>
      <c r="I125" s="4"/>
    </row>
    <row r="126" spans="1:12" ht="24" customHeight="1" x14ac:dyDescent="0.3">
      <c r="A126" s="69" t="s">
        <v>246</v>
      </c>
      <c r="B126" s="70"/>
      <c r="C126" s="35">
        <f>SUM(C127)</f>
        <v>1275300000</v>
      </c>
      <c r="D126" s="26">
        <f>D127</f>
        <v>7.6</v>
      </c>
      <c r="E126" s="26">
        <f>E127</f>
        <v>8</v>
      </c>
      <c r="F126" s="26">
        <f>F127</f>
        <v>203</v>
      </c>
      <c r="G126" s="75"/>
      <c r="H126" s="75"/>
      <c r="I126" s="4"/>
    </row>
    <row r="127" spans="1:12" s="23" customFormat="1" ht="48" customHeight="1" x14ac:dyDescent="0.25">
      <c r="A127" s="17" t="s">
        <v>93</v>
      </c>
      <c r="B127" s="18" t="s">
        <v>247</v>
      </c>
      <c r="C127" s="19">
        <v>1275300000</v>
      </c>
      <c r="D127" s="25">
        <v>7.6</v>
      </c>
      <c r="E127" s="25">
        <v>8</v>
      </c>
      <c r="F127" s="20">
        <v>203</v>
      </c>
      <c r="G127" s="5">
        <f>AVERAGE(D127*L$3)+(E127*L$5)+(F127*L$4)</f>
        <v>95.570000000000007</v>
      </c>
      <c r="H127" s="17" t="s">
        <v>4</v>
      </c>
      <c r="I127" s="22"/>
      <c r="K127" s="57"/>
      <c r="L127" s="57"/>
    </row>
    <row r="128" spans="1:12" ht="24" customHeight="1" x14ac:dyDescent="0.3">
      <c r="A128" s="69" t="s">
        <v>151</v>
      </c>
      <c r="B128" s="70"/>
      <c r="C128" s="35">
        <f>SUM(C129)</f>
        <v>9855159684</v>
      </c>
      <c r="D128" s="26">
        <f t="shared" ref="D128:F128" si="25">D129</f>
        <v>44.46</v>
      </c>
      <c r="E128" s="26">
        <f>E129</f>
        <v>50</v>
      </c>
      <c r="F128" s="26">
        <f t="shared" si="25"/>
        <v>50</v>
      </c>
      <c r="G128" s="2" t="s">
        <v>357</v>
      </c>
      <c r="H128" s="2" t="s">
        <v>169</v>
      </c>
      <c r="I128" s="4"/>
    </row>
    <row r="129" spans="1:12" s="23" customFormat="1" ht="48" customHeight="1" x14ac:dyDescent="0.25">
      <c r="A129" s="17" t="s">
        <v>137</v>
      </c>
      <c r="B129" s="18" t="s">
        <v>248</v>
      </c>
      <c r="C129" s="19">
        <v>9855159684</v>
      </c>
      <c r="D129" s="24">
        <v>44.46</v>
      </c>
      <c r="E129" s="20">
        <v>50</v>
      </c>
      <c r="F129" s="20">
        <v>50</v>
      </c>
      <c r="G129" s="5">
        <f>AVERAGE(D129*L$3)+(E129*L$5)+(F129*L$4)</f>
        <v>47.507000000000005</v>
      </c>
      <c r="H129" s="17" t="s">
        <v>4</v>
      </c>
      <c r="I129" s="22"/>
      <c r="K129" s="57"/>
      <c r="L129" s="57"/>
    </row>
    <row r="130" spans="1:12" ht="24" customHeight="1" x14ac:dyDescent="0.3">
      <c r="A130" s="69" t="s">
        <v>167</v>
      </c>
      <c r="B130" s="70"/>
      <c r="C130" s="35">
        <f>SUM(C131:C132)</f>
        <v>4353147735</v>
      </c>
      <c r="D130" s="16">
        <f>AVERAGE(D131:D132)</f>
        <v>4.125</v>
      </c>
      <c r="E130" s="26">
        <f>AVERAGE(E131:E132)</f>
        <v>32.5</v>
      </c>
      <c r="F130" s="26">
        <f>AVERAGE(F131:F132)</f>
        <v>210.5</v>
      </c>
      <c r="G130" s="2" t="s">
        <v>357</v>
      </c>
      <c r="H130" s="2" t="s">
        <v>169</v>
      </c>
      <c r="I130" s="4"/>
    </row>
    <row r="131" spans="1:12" s="23" customFormat="1" ht="48" customHeight="1" x14ac:dyDescent="0.25">
      <c r="A131" s="17" t="s">
        <v>58</v>
      </c>
      <c r="B131" s="18" t="s">
        <v>249</v>
      </c>
      <c r="C131" s="19">
        <v>584500000</v>
      </c>
      <c r="D131" s="21">
        <v>3.56</v>
      </c>
      <c r="E131" s="25">
        <v>29</v>
      </c>
      <c r="F131" s="20">
        <v>46</v>
      </c>
      <c r="G131" s="7">
        <f>AVERAGE(D131*L$3)+(E131*L$5)+(F131*L$4)</f>
        <v>25.201999999999998</v>
      </c>
      <c r="H131" s="17" t="s">
        <v>4</v>
      </c>
      <c r="I131" s="22"/>
      <c r="K131" s="57"/>
      <c r="L131" s="57"/>
    </row>
    <row r="132" spans="1:12" s="23" customFormat="1" ht="48" customHeight="1" x14ac:dyDescent="0.25">
      <c r="A132" s="17" t="s">
        <v>59</v>
      </c>
      <c r="B132" s="18" t="s">
        <v>250</v>
      </c>
      <c r="C132" s="19">
        <v>3768647735</v>
      </c>
      <c r="D132" s="21">
        <v>4.6900000000000004</v>
      </c>
      <c r="E132" s="24">
        <v>36</v>
      </c>
      <c r="F132" s="20">
        <v>375</v>
      </c>
      <c r="G132" s="5">
        <f>AVERAGE(D132*L$3)+(E132*L$5)+(F132*L$4)</f>
        <v>174.4605</v>
      </c>
      <c r="H132" s="17" t="s">
        <v>4</v>
      </c>
      <c r="I132" s="22"/>
      <c r="K132" s="57"/>
      <c r="L132" s="57"/>
    </row>
    <row r="133" spans="1:12" ht="24" customHeight="1" x14ac:dyDescent="0.3">
      <c r="A133" s="69" t="s">
        <v>251</v>
      </c>
      <c r="B133" s="70"/>
      <c r="C133" s="35">
        <f>SUM(C134:C135)</f>
        <v>3001200924.7800002</v>
      </c>
      <c r="D133" s="16">
        <f t="shared" ref="D133" si="26">AVERAGE(D134:D135)</f>
        <v>29.150000000000002</v>
      </c>
      <c r="E133" s="26">
        <f>AVERAGE(E134:E135)</f>
        <v>88.5</v>
      </c>
      <c r="F133" s="26">
        <f t="shared" ref="F133" si="27">AVERAGE(F134:F135)</f>
        <v>56.5</v>
      </c>
      <c r="G133" s="2" t="s">
        <v>357</v>
      </c>
      <c r="H133" s="2" t="s">
        <v>169</v>
      </c>
      <c r="I133" s="4"/>
    </row>
    <row r="134" spans="1:12" s="23" customFormat="1" ht="48" customHeight="1" x14ac:dyDescent="0.25">
      <c r="A134" s="17" t="s">
        <v>64</v>
      </c>
      <c r="B134" s="18" t="s">
        <v>252</v>
      </c>
      <c r="C134" s="19">
        <v>2327301164.7800002</v>
      </c>
      <c r="D134" s="25">
        <v>22.71</v>
      </c>
      <c r="E134" s="20">
        <v>97</v>
      </c>
      <c r="F134" s="20">
        <v>49</v>
      </c>
      <c r="G134" s="6">
        <f>AVERAGE(D134*L$3)+(E134*L$5)+(F134*L$4)</f>
        <v>41.969499999999996</v>
      </c>
      <c r="H134" s="17" t="s">
        <v>4</v>
      </c>
      <c r="I134" s="22"/>
      <c r="K134" s="57"/>
      <c r="L134" s="57"/>
    </row>
    <row r="135" spans="1:12" s="23" customFormat="1" ht="48" customHeight="1" x14ac:dyDescent="0.25">
      <c r="A135" s="17" t="s">
        <v>65</v>
      </c>
      <c r="B135" s="18" t="s">
        <v>253</v>
      </c>
      <c r="C135" s="19">
        <v>673899760</v>
      </c>
      <c r="D135" s="24">
        <v>35.590000000000003</v>
      </c>
      <c r="E135" s="20">
        <v>80</v>
      </c>
      <c r="F135" s="20">
        <v>64</v>
      </c>
      <c r="G135" s="5">
        <f>AVERAGE(D135*L$3)+(E135*L$5)+(F135*L$4)</f>
        <v>52.8155</v>
      </c>
      <c r="H135" s="17" t="s">
        <v>4</v>
      </c>
      <c r="I135" s="22"/>
      <c r="K135" s="57"/>
      <c r="L135" s="57"/>
    </row>
    <row r="136" spans="1:12" ht="24" customHeight="1" x14ac:dyDescent="0.3">
      <c r="A136" s="71" t="s">
        <v>168</v>
      </c>
      <c r="B136" s="72"/>
      <c r="C136" s="58">
        <f>SUM(C137:C149)</f>
        <v>19723981708.799999</v>
      </c>
      <c r="D136" s="16">
        <f>AVERAGE(D137:D149)</f>
        <v>15.147692307692305</v>
      </c>
      <c r="E136" s="16">
        <f>AVERAGE(E137:E149)</f>
        <v>46.615384615384613</v>
      </c>
      <c r="F136" s="16">
        <f>AVERAGE(F137:F149)</f>
        <v>50.230769230769234</v>
      </c>
      <c r="G136" s="2" t="s">
        <v>357</v>
      </c>
      <c r="H136" s="2" t="s">
        <v>169</v>
      </c>
      <c r="I136" s="4"/>
    </row>
    <row r="137" spans="1:12" s="23" customFormat="1" ht="48" customHeight="1" x14ac:dyDescent="0.25">
      <c r="A137" s="17" t="s">
        <v>10</v>
      </c>
      <c r="B137" s="18" t="s">
        <v>254</v>
      </c>
      <c r="C137" s="19">
        <v>7337575939</v>
      </c>
      <c r="D137" s="21">
        <v>0.28000000000000003</v>
      </c>
      <c r="E137" s="24">
        <v>30</v>
      </c>
      <c r="F137" s="21">
        <v>0</v>
      </c>
      <c r="G137" s="1">
        <f t="shared" ref="G137:G149" si="28">AVERAGE(D137*L$3)+(E137*L$5)+(F137*L$4)</f>
        <v>3.1259999999999999</v>
      </c>
      <c r="H137" s="17" t="s">
        <v>4</v>
      </c>
      <c r="I137" s="22"/>
      <c r="K137" s="57"/>
      <c r="L137" s="57"/>
    </row>
    <row r="138" spans="1:12" s="23" customFormat="1" ht="48" customHeight="1" x14ac:dyDescent="0.25">
      <c r="A138" s="17" t="s">
        <v>11</v>
      </c>
      <c r="B138" s="18" t="s">
        <v>255</v>
      </c>
      <c r="C138" s="19">
        <v>369782848</v>
      </c>
      <c r="D138" s="21">
        <v>0</v>
      </c>
      <c r="E138" s="20">
        <v>86</v>
      </c>
      <c r="F138" s="21">
        <v>0</v>
      </c>
      <c r="G138" s="7">
        <f t="shared" si="28"/>
        <v>8.6</v>
      </c>
      <c r="H138" s="17" t="s">
        <v>4</v>
      </c>
      <c r="I138" s="22"/>
      <c r="K138" s="57"/>
      <c r="L138" s="57"/>
    </row>
    <row r="139" spans="1:12" s="23" customFormat="1" ht="48" customHeight="1" x14ac:dyDescent="0.25">
      <c r="A139" s="17" t="s">
        <v>27</v>
      </c>
      <c r="B139" s="18" t="s">
        <v>256</v>
      </c>
      <c r="C139" s="19">
        <v>315500000</v>
      </c>
      <c r="D139" s="25">
        <v>19.25</v>
      </c>
      <c r="E139" s="24">
        <v>33</v>
      </c>
      <c r="F139" s="25">
        <v>27</v>
      </c>
      <c r="G139" s="7">
        <f t="shared" si="28"/>
        <v>24.112500000000001</v>
      </c>
      <c r="H139" s="17" t="s">
        <v>4</v>
      </c>
      <c r="I139" s="22"/>
      <c r="K139" s="57"/>
      <c r="L139" s="57"/>
    </row>
    <row r="140" spans="1:12" s="23" customFormat="1" ht="48" customHeight="1" x14ac:dyDescent="0.25">
      <c r="A140" s="17" t="s">
        <v>28</v>
      </c>
      <c r="B140" s="18" t="s">
        <v>257</v>
      </c>
      <c r="C140" s="19">
        <v>260700000</v>
      </c>
      <c r="D140" s="25">
        <v>18.96</v>
      </c>
      <c r="E140" s="20">
        <v>63</v>
      </c>
      <c r="F140" s="20">
        <v>61</v>
      </c>
      <c r="G140" s="6">
        <f t="shared" si="28"/>
        <v>42.281999999999996</v>
      </c>
      <c r="H140" s="17" t="s">
        <v>4</v>
      </c>
      <c r="I140" s="22"/>
      <c r="K140" s="57"/>
      <c r="L140" s="57"/>
    </row>
    <row r="141" spans="1:12" s="23" customFormat="1" ht="48" customHeight="1" x14ac:dyDescent="0.25">
      <c r="A141" s="17" t="s">
        <v>30</v>
      </c>
      <c r="B141" s="18" t="s">
        <v>258</v>
      </c>
      <c r="C141" s="19">
        <v>54600000</v>
      </c>
      <c r="D141" s="25">
        <v>18.32</v>
      </c>
      <c r="E141" s="24">
        <v>30</v>
      </c>
      <c r="F141" s="20">
        <v>45</v>
      </c>
      <c r="G141" s="6">
        <f t="shared" si="28"/>
        <v>31.494</v>
      </c>
      <c r="H141" s="17" t="s">
        <v>4</v>
      </c>
      <c r="I141" s="22"/>
      <c r="K141" s="57"/>
      <c r="L141" s="57"/>
    </row>
    <row r="142" spans="1:12" s="23" customFormat="1" ht="48" customHeight="1" x14ac:dyDescent="0.25">
      <c r="A142" s="17" t="s">
        <v>36</v>
      </c>
      <c r="B142" s="18" t="s">
        <v>259</v>
      </c>
      <c r="C142" s="19">
        <v>713800000</v>
      </c>
      <c r="D142" s="25">
        <v>6.99</v>
      </c>
      <c r="E142" s="21">
        <v>0</v>
      </c>
      <c r="F142" s="21">
        <v>0</v>
      </c>
      <c r="G142" s="1">
        <f t="shared" si="28"/>
        <v>3.1455000000000002</v>
      </c>
      <c r="H142" s="17" t="s">
        <v>4</v>
      </c>
      <c r="I142" s="22"/>
      <c r="K142" s="57"/>
      <c r="L142" s="57"/>
    </row>
    <row r="143" spans="1:12" s="23" customFormat="1" ht="48" customHeight="1" x14ac:dyDescent="0.25">
      <c r="A143" s="17" t="s">
        <v>37</v>
      </c>
      <c r="B143" s="18" t="s">
        <v>260</v>
      </c>
      <c r="C143" s="19">
        <v>761900000</v>
      </c>
      <c r="D143" s="25">
        <v>5.54</v>
      </c>
      <c r="E143" s="20">
        <v>50</v>
      </c>
      <c r="F143" s="20">
        <v>88</v>
      </c>
      <c r="G143" s="5">
        <f t="shared" si="28"/>
        <v>47.093000000000004</v>
      </c>
      <c r="H143" s="17" t="s">
        <v>4</v>
      </c>
      <c r="I143" s="22"/>
      <c r="K143" s="57"/>
      <c r="L143" s="57"/>
    </row>
    <row r="144" spans="1:12" s="23" customFormat="1" ht="48" customHeight="1" x14ac:dyDescent="0.25">
      <c r="A144" s="17" t="s">
        <v>43</v>
      </c>
      <c r="B144" s="18" t="s">
        <v>261</v>
      </c>
      <c r="C144" s="19">
        <v>1487400000</v>
      </c>
      <c r="D144" s="25">
        <v>18.989999999999998</v>
      </c>
      <c r="E144" s="24">
        <v>32</v>
      </c>
      <c r="F144" s="20">
        <v>96</v>
      </c>
      <c r="G144" s="5">
        <f t="shared" si="28"/>
        <v>54.945500000000003</v>
      </c>
      <c r="H144" s="17" t="s">
        <v>4</v>
      </c>
      <c r="I144" s="22"/>
      <c r="K144" s="57"/>
      <c r="L144" s="57"/>
    </row>
    <row r="145" spans="1:12" s="23" customFormat="1" ht="48" customHeight="1" x14ac:dyDescent="0.25">
      <c r="A145" s="17" t="s">
        <v>44</v>
      </c>
      <c r="B145" s="18" t="s">
        <v>262</v>
      </c>
      <c r="C145" s="19">
        <v>360600000</v>
      </c>
      <c r="D145" s="24">
        <v>38.15</v>
      </c>
      <c r="E145" s="24">
        <v>42</v>
      </c>
      <c r="F145" s="20">
        <v>50</v>
      </c>
      <c r="G145" s="6">
        <f t="shared" si="28"/>
        <v>43.8675</v>
      </c>
      <c r="H145" s="17" t="s">
        <v>4</v>
      </c>
      <c r="I145" s="22"/>
      <c r="K145" s="57"/>
      <c r="L145" s="57"/>
    </row>
    <row r="146" spans="1:12" s="23" customFormat="1" ht="48" customHeight="1" x14ac:dyDescent="0.25">
      <c r="A146" s="17" t="s">
        <v>60</v>
      </c>
      <c r="B146" s="18" t="s">
        <v>263</v>
      </c>
      <c r="C146" s="19">
        <v>593800000</v>
      </c>
      <c r="D146" s="25">
        <v>11.22</v>
      </c>
      <c r="E146" s="20">
        <v>100</v>
      </c>
      <c r="F146" s="20">
        <v>82</v>
      </c>
      <c r="G146" s="5">
        <f t="shared" si="28"/>
        <v>51.948999999999998</v>
      </c>
      <c r="H146" s="17" t="s">
        <v>4</v>
      </c>
      <c r="I146" s="22"/>
      <c r="K146" s="57"/>
      <c r="L146" s="57"/>
    </row>
    <row r="147" spans="1:12" s="23" customFormat="1" ht="48" customHeight="1" x14ac:dyDescent="0.25">
      <c r="A147" s="17" t="s">
        <v>68</v>
      </c>
      <c r="B147" s="18" t="s">
        <v>264</v>
      </c>
      <c r="C147" s="19">
        <v>6790722921.8000002</v>
      </c>
      <c r="D147" s="25">
        <v>15.67</v>
      </c>
      <c r="E147" s="24">
        <v>38</v>
      </c>
      <c r="F147" s="20">
        <v>96</v>
      </c>
      <c r="G147" s="5">
        <f t="shared" si="28"/>
        <v>54.051500000000004</v>
      </c>
      <c r="H147" s="17" t="s">
        <v>4</v>
      </c>
      <c r="I147" s="22"/>
      <c r="K147" s="57"/>
      <c r="L147" s="57"/>
    </row>
    <row r="148" spans="1:12" s="23" customFormat="1" ht="48" customHeight="1" x14ac:dyDescent="0.25">
      <c r="A148" s="17" t="s">
        <v>69</v>
      </c>
      <c r="B148" s="18" t="s">
        <v>265</v>
      </c>
      <c r="C148" s="19">
        <v>527600000</v>
      </c>
      <c r="D148" s="24">
        <v>43.55</v>
      </c>
      <c r="E148" s="24">
        <v>40</v>
      </c>
      <c r="F148" s="20">
        <v>77</v>
      </c>
      <c r="G148" s="5">
        <f t="shared" si="28"/>
        <v>58.247500000000002</v>
      </c>
      <c r="H148" s="17" t="s">
        <v>4</v>
      </c>
      <c r="I148" s="22"/>
      <c r="K148" s="57"/>
      <c r="L148" s="57"/>
    </row>
    <row r="149" spans="1:12" s="23" customFormat="1" ht="48" customHeight="1" x14ac:dyDescent="0.25">
      <c r="A149" s="17" t="s">
        <v>86</v>
      </c>
      <c r="B149" s="18" t="s">
        <v>266</v>
      </c>
      <c r="C149" s="19">
        <v>150000000</v>
      </c>
      <c r="D149" s="21">
        <v>0</v>
      </c>
      <c r="E149" s="20">
        <v>62</v>
      </c>
      <c r="F149" s="24">
        <v>31</v>
      </c>
      <c r="G149" s="7">
        <f t="shared" si="28"/>
        <v>20.150000000000002</v>
      </c>
      <c r="H149" s="17" t="s">
        <v>4</v>
      </c>
      <c r="I149" s="22"/>
      <c r="K149" s="57"/>
      <c r="L149" s="57"/>
    </row>
    <row r="150" spans="1:12" ht="24" customHeight="1" x14ac:dyDescent="0.3">
      <c r="A150" s="69" t="s">
        <v>156</v>
      </c>
      <c r="B150" s="70"/>
      <c r="C150" s="35">
        <f>SUM(C151:C157)</f>
        <v>13718403172.200001</v>
      </c>
      <c r="D150" s="16">
        <f>AVERAGE(D151:D157)</f>
        <v>32.955714285714286</v>
      </c>
      <c r="E150" s="16">
        <f>AVERAGE(E151:E157)</f>
        <v>56.571428571428569</v>
      </c>
      <c r="F150" s="16">
        <f t="shared" ref="F150" si="29">AVERAGE(F151:F157)</f>
        <v>33.857142857142854</v>
      </c>
      <c r="G150" s="2" t="s">
        <v>357</v>
      </c>
      <c r="H150" s="2" t="s">
        <v>169</v>
      </c>
      <c r="I150" s="4"/>
    </row>
    <row r="151" spans="1:12" s="23" customFormat="1" ht="47.25" customHeight="1" x14ac:dyDescent="0.25">
      <c r="A151" s="17" t="s">
        <v>29</v>
      </c>
      <c r="B151" s="18" t="s">
        <v>267</v>
      </c>
      <c r="C151" s="19">
        <v>236300000</v>
      </c>
      <c r="D151" s="24">
        <v>31.74</v>
      </c>
      <c r="E151" s="20">
        <v>48</v>
      </c>
      <c r="F151" s="20">
        <v>48</v>
      </c>
      <c r="G151" s="6">
        <f t="shared" ref="G151:G157" si="30">AVERAGE(D151*L$3)+(E151*L$5)+(F151*L$4)</f>
        <v>40.683</v>
      </c>
      <c r="H151" s="17" t="s">
        <v>4</v>
      </c>
      <c r="I151" s="22"/>
      <c r="K151" s="57"/>
      <c r="L151" s="57"/>
    </row>
    <row r="152" spans="1:12" s="23" customFormat="1" ht="47.25" customHeight="1" x14ac:dyDescent="0.25">
      <c r="A152" s="17" t="s">
        <v>31</v>
      </c>
      <c r="B152" s="18" t="s">
        <v>268</v>
      </c>
      <c r="C152" s="19">
        <v>186700000</v>
      </c>
      <c r="D152" s="25">
        <v>25.12</v>
      </c>
      <c r="E152" s="20">
        <v>48</v>
      </c>
      <c r="F152" s="20">
        <v>48</v>
      </c>
      <c r="G152" s="6">
        <f t="shared" si="30"/>
        <v>37.704000000000001</v>
      </c>
      <c r="H152" s="17" t="s">
        <v>4</v>
      </c>
      <c r="I152" s="22"/>
      <c r="K152" s="57"/>
      <c r="L152" s="57"/>
    </row>
    <row r="153" spans="1:12" s="23" customFormat="1" ht="47.25" customHeight="1" x14ac:dyDescent="0.25">
      <c r="A153" s="17" t="s">
        <v>38</v>
      </c>
      <c r="B153" s="18" t="s">
        <v>269</v>
      </c>
      <c r="C153" s="19">
        <v>288000000</v>
      </c>
      <c r="D153" s="24">
        <v>31.56</v>
      </c>
      <c r="E153" s="20">
        <v>100</v>
      </c>
      <c r="F153" s="21">
        <v>0</v>
      </c>
      <c r="G153" s="7">
        <f t="shared" si="30"/>
        <v>24.201999999999998</v>
      </c>
      <c r="H153" s="17" t="s">
        <v>4</v>
      </c>
      <c r="I153" s="22"/>
      <c r="K153" s="57"/>
      <c r="L153" s="57"/>
    </row>
    <row r="154" spans="1:12" s="23" customFormat="1" ht="47.25" customHeight="1" x14ac:dyDescent="0.25">
      <c r="A154" s="17" t="s">
        <v>41</v>
      </c>
      <c r="B154" s="18" t="s">
        <v>270</v>
      </c>
      <c r="C154" s="19">
        <v>529391721.27999997</v>
      </c>
      <c r="D154" s="21">
        <v>0</v>
      </c>
      <c r="E154" s="21">
        <v>0</v>
      </c>
      <c r="F154" s="21">
        <v>0</v>
      </c>
      <c r="G154" s="1">
        <f t="shared" si="30"/>
        <v>0</v>
      </c>
      <c r="H154" s="17" t="s">
        <v>4</v>
      </c>
      <c r="I154" s="22"/>
      <c r="K154" s="57"/>
      <c r="L154" s="57"/>
    </row>
    <row r="155" spans="1:12" s="23" customFormat="1" ht="47.25" customHeight="1" x14ac:dyDescent="0.25">
      <c r="A155" s="17" t="s">
        <v>55</v>
      </c>
      <c r="B155" s="18" t="s">
        <v>271</v>
      </c>
      <c r="C155" s="19">
        <v>6765000000</v>
      </c>
      <c r="D155" s="20">
        <v>98.18</v>
      </c>
      <c r="E155" s="20">
        <v>100</v>
      </c>
      <c r="F155" s="20">
        <v>100</v>
      </c>
      <c r="G155" s="5">
        <f t="shared" si="30"/>
        <v>99.181000000000012</v>
      </c>
      <c r="H155" s="17" t="s">
        <v>3</v>
      </c>
      <c r="I155" s="22"/>
      <c r="K155" s="57"/>
      <c r="L155" s="57"/>
    </row>
    <row r="156" spans="1:12" s="23" customFormat="1" ht="47.25" customHeight="1" x14ac:dyDescent="0.25">
      <c r="A156" s="17" t="s">
        <v>89</v>
      </c>
      <c r="B156" s="18" t="s">
        <v>272</v>
      </c>
      <c r="C156" s="19">
        <v>5513011450.9200001</v>
      </c>
      <c r="D156" s="24">
        <v>44.09</v>
      </c>
      <c r="E156" s="20">
        <v>100</v>
      </c>
      <c r="F156" s="24">
        <v>41</v>
      </c>
      <c r="G156" s="5">
        <f t="shared" si="30"/>
        <v>48.290500000000002</v>
      </c>
      <c r="H156" s="17" t="s">
        <v>4</v>
      </c>
      <c r="I156" s="22"/>
      <c r="K156" s="57"/>
      <c r="L156" s="57"/>
    </row>
    <row r="157" spans="1:12" s="23" customFormat="1" ht="47.25" customHeight="1" x14ac:dyDescent="0.25">
      <c r="A157" s="17" t="s">
        <v>148</v>
      </c>
      <c r="B157" s="18" t="s">
        <v>273</v>
      </c>
      <c r="C157" s="19">
        <v>200000000</v>
      </c>
      <c r="D157" s="21">
        <v>0</v>
      </c>
      <c r="E157" s="21">
        <v>0</v>
      </c>
      <c r="F157" s="21">
        <v>0</v>
      </c>
      <c r="G157" s="1">
        <f t="shared" si="30"/>
        <v>0</v>
      </c>
      <c r="H157" s="17" t="s">
        <v>4</v>
      </c>
      <c r="I157" s="22"/>
      <c r="K157" s="57"/>
      <c r="L157" s="57"/>
    </row>
    <row r="158" spans="1:12" ht="24" customHeight="1" x14ac:dyDescent="0.3">
      <c r="A158" s="71" t="s">
        <v>152</v>
      </c>
      <c r="B158" s="72"/>
      <c r="C158" s="58">
        <f>SUM(C159:C179)</f>
        <v>289372213357.76001</v>
      </c>
      <c r="D158" s="16">
        <f t="shared" ref="D158" si="31">AVERAGE(D159:D179)</f>
        <v>36.135238095238087</v>
      </c>
      <c r="E158" s="16">
        <f>AVERAGE(E159:E179)</f>
        <v>69.142857142857139</v>
      </c>
      <c r="F158" s="16">
        <f t="shared" ref="F158" si="32">AVERAGE(F159:F179)</f>
        <v>82.285714285714292</v>
      </c>
      <c r="G158" s="2" t="s">
        <v>357</v>
      </c>
      <c r="H158" s="2" t="s">
        <v>169</v>
      </c>
      <c r="I158" s="4"/>
    </row>
    <row r="159" spans="1:12" s="23" customFormat="1" ht="51" customHeight="1" x14ac:dyDescent="0.25">
      <c r="A159" s="17" t="s">
        <v>32</v>
      </c>
      <c r="B159" s="18" t="s">
        <v>274</v>
      </c>
      <c r="C159" s="19">
        <v>77299983</v>
      </c>
      <c r="D159" s="20">
        <v>100</v>
      </c>
      <c r="E159" s="20">
        <v>100</v>
      </c>
      <c r="F159" s="20">
        <v>100</v>
      </c>
      <c r="G159" s="5">
        <f t="shared" ref="G159:G179" si="33">AVERAGE(D159*L$3)+(E159*L$5)+(F159*L$4)</f>
        <v>100</v>
      </c>
      <c r="H159" s="17" t="s">
        <v>4</v>
      </c>
      <c r="I159" s="22"/>
      <c r="K159" s="57"/>
      <c r="L159" s="57"/>
    </row>
    <row r="160" spans="1:12" s="23" customFormat="1" ht="38.25" customHeight="1" x14ac:dyDescent="0.25">
      <c r="A160" s="17" t="s">
        <v>33</v>
      </c>
      <c r="B160" s="18" t="s">
        <v>275</v>
      </c>
      <c r="C160" s="19">
        <v>20000000</v>
      </c>
      <c r="D160" s="20">
        <v>100</v>
      </c>
      <c r="E160" s="20">
        <v>100</v>
      </c>
      <c r="F160" s="20">
        <v>100</v>
      </c>
      <c r="G160" s="5">
        <f t="shared" si="33"/>
        <v>100</v>
      </c>
      <c r="H160" s="17" t="s">
        <v>4</v>
      </c>
      <c r="I160" s="22"/>
      <c r="K160" s="57"/>
      <c r="L160" s="57"/>
    </row>
    <row r="161" spans="1:12" s="23" customFormat="1" ht="38.25" customHeight="1" x14ac:dyDescent="0.25">
      <c r="A161" s="17" t="s">
        <v>35</v>
      </c>
      <c r="B161" s="18" t="s">
        <v>276</v>
      </c>
      <c r="C161" s="19">
        <v>200000000</v>
      </c>
      <c r="D161" s="20">
        <v>100</v>
      </c>
      <c r="E161" s="20">
        <v>100</v>
      </c>
      <c r="F161" s="20">
        <v>100</v>
      </c>
      <c r="G161" s="5">
        <f t="shared" si="33"/>
        <v>100</v>
      </c>
      <c r="H161" s="17" t="s">
        <v>4</v>
      </c>
      <c r="I161" s="22"/>
      <c r="K161" s="57"/>
      <c r="L161" s="57"/>
    </row>
    <row r="162" spans="1:12" s="23" customFormat="1" ht="46.5" customHeight="1" x14ac:dyDescent="0.25">
      <c r="A162" s="17" t="s">
        <v>39</v>
      </c>
      <c r="B162" s="18" t="s">
        <v>277</v>
      </c>
      <c r="C162" s="19">
        <v>156608578</v>
      </c>
      <c r="D162" s="25">
        <v>24.58</v>
      </c>
      <c r="E162" s="24">
        <v>40</v>
      </c>
      <c r="F162" s="20">
        <v>55</v>
      </c>
      <c r="G162" s="6">
        <f t="shared" si="33"/>
        <v>39.811</v>
      </c>
      <c r="H162" s="17" t="s">
        <v>4</v>
      </c>
      <c r="I162" s="22"/>
      <c r="K162" s="57"/>
      <c r="L162" s="57"/>
    </row>
    <row r="163" spans="1:12" s="23" customFormat="1" ht="42" customHeight="1" x14ac:dyDescent="0.25">
      <c r="A163" s="17" t="s">
        <v>40</v>
      </c>
      <c r="B163" s="18" t="s">
        <v>278</v>
      </c>
      <c r="C163" s="19">
        <v>20000000</v>
      </c>
      <c r="D163" s="21">
        <v>0</v>
      </c>
      <c r="E163" s="20">
        <v>100</v>
      </c>
      <c r="F163" s="20">
        <v>100</v>
      </c>
      <c r="G163" s="5">
        <f t="shared" si="33"/>
        <v>55</v>
      </c>
      <c r="H163" s="17" t="s">
        <v>4</v>
      </c>
      <c r="I163" s="22"/>
      <c r="K163" s="57"/>
      <c r="L163" s="57"/>
    </row>
    <row r="164" spans="1:12" s="23" customFormat="1" ht="44.25" customHeight="1" x14ac:dyDescent="0.25">
      <c r="A164" s="17" t="s">
        <v>46</v>
      </c>
      <c r="B164" s="18" t="s">
        <v>279</v>
      </c>
      <c r="C164" s="19">
        <v>590677129</v>
      </c>
      <c r="D164" s="24">
        <v>42.84</v>
      </c>
      <c r="E164" s="20">
        <v>56</v>
      </c>
      <c r="F164" s="20">
        <v>83</v>
      </c>
      <c r="G164" s="5">
        <f t="shared" si="33"/>
        <v>62.228000000000009</v>
      </c>
      <c r="H164" s="17" t="s">
        <v>4</v>
      </c>
      <c r="I164" s="22"/>
      <c r="K164" s="57"/>
      <c r="L164" s="57"/>
    </row>
    <row r="165" spans="1:12" s="23" customFormat="1" ht="38.25" customHeight="1" x14ac:dyDescent="0.25">
      <c r="A165" s="17" t="s">
        <v>47</v>
      </c>
      <c r="B165" s="18" t="s">
        <v>280</v>
      </c>
      <c r="C165" s="19">
        <v>652521983.73000002</v>
      </c>
      <c r="D165" s="25">
        <v>11.84</v>
      </c>
      <c r="E165" s="20">
        <v>100</v>
      </c>
      <c r="F165" s="20">
        <v>100</v>
      </c>
      <c r="G165" s="5">
        <f t="shared" si="33"/>
        <v>60.328000000000003</v>
      </c>
      <c r="H165" s="17" t="s">
        <v>4</v>
      </c>
      <c r="I165" s="22"/>
      <c r="K165" s="57"/>
      <c r="L165" s="57"/>
    </row>
    <row r="166" spans="1:12" s="23" customFormat="1" ht="50.25" customHeight="1" x14ac:dyDescent="0.25">
      <c r="A166" s="17" t="s">
        <v>48</v>
      </c>
      <c r="B166" s="18" t="s">
        <v>281</v>
      </c>
      <c r="C166" s="19">
        <v>6943113214.0500002</v>
      </c>
      <c r="D166" s="25">
        <v>5.57</v>
      </c>
      <c r="E166" s="20">
        <v>100</v>
      </c>
      <c r="F166" s="20">
        <v>100</v>
      </c>
      <c r="G166" s="5">
        <f t="shared" si="33"/>
        <v>57.506500000000003</v>
      </c>
      <c r="H166" s="17" t="s">
        <v>4</v>
      </c>
      <c r="I166" s="22"/>
      <c r="K166" s="57"/>
      <c r="L166" s="57"/>
    </row>
    <row r="167" spans="1:12" s="23" customFormat="1" ht="62.25" customHeight="1" x14ac:dyDescent="0.25">
      <c r="A167" s="17" t="s">
        <v>53</v>
      </c>
      <c r="B167" s="18" t="s">
        <v>282</v>
      </c>
      <c r="C167" s="19">
        <v>120000000</v>
      </c>
      <c r="D167" s="24">
        <v>30.56</v>
      </c>
      <c r="E167" s="24">
        <v>40</v>
      </c>
      <c r="F167" s="24">
        <v>41</v>
      </c>
      <c r="G167" s="6">
        <f t="shared" si="33"/>
        <v>36.201999999999998</v>
      </c>
      <c r="H167" s="17" t="s">
        <v>4</v>
      </c>
      <c r="I167" s="22"/>
      <c r="K167" s="57"/>
      <c r="L167" s="57"/>
    </row>
    <row r="168" spans="1:12" s="23" customFormat="1" ht="53.25" customHeight="1" x14ac:dyDescent="0.25">
      <c r="A168" s="17" t="s">
        <v>54</v>
      </c>
      <c r="B168" s="18" t="s">
        <v>283</v>
      </c>
      <c r="C168" s="19">
        <v>1504783939</v>
      </c>
      <c r="D168" s="25">
        <v>22.97</v>
      </c>
      <c r="E168" s="20">
        <v>80</v>
      </c>
      <c r="F168" s="20">
        <v>100</v>
      </c>
      <c r="G168" s="5">
        <f t="shared" si="33"/>
        <v>63.336500000000001</v>
      </c>
      <c r="H168" s="17" t="s">
        <v>4</v>
      </c>
      <c r="I168" s="22"/>
      <c r="K168" s="57"/>
      <c r="L168" s="57"/>
    </row>
    <row r="169" spans="1:12" s="23" customFormat="1" ht="38.25" customHeight="1" x14ac:dyDescent="0.25">
      <c r="A169" s="17" t="s">
        <v>56</v>
      </c>
      <c r="B169" s="18" t="s">
        <v>284</v>
      </c>
      <c r="C169" s="19">
        <v>2798681973.8000002</v>
      </c>
      <c r="D169" s="20">
        <v>100</v>
      </c>
      <c r="E169" s="20">
        <v>105</v>
      </c>
      <c r="F169" s="20">
        <v>81</v>
      </c>
      <c r="G169" s="5">
        <f t="shared" si="33"/>
        <v>91.95</v>
      </c>
      <c r="H169" s="17" t="s">
        <v>4</v>
      </c>
      <c r="I169" s="22"/>
      <c r="K169" s="57"/>
      <c r="L169" s="57"/>
    </row>
    <row r="170" spans="1:12" s="23" customFormat="1" ht="33" customHeight="1" x14ac:dyDescent="0.25">
      <c r="A170" s="17" t="s">
        <v>57</v>
      </c>
      <c r="B170" s="18" t="s">
        <v>285</v>
      </c>
      <c r="C170" s="19">
        <v>1495728000</v>
      </c>
      <c r="D170" s="24">
        <v>32.78</v>
      </c>
      <c r="E170" s="20">
        <v>100</v>
      </c>
      <c r="F170" s="20">
        <v>100</v>
      </c>
      <c r="G170" s="5">
        <f t="shared" si="33"/>
        <v>69.751000000000005</v>
      </c>
      <c r="H170" s="17" t="s">
        <v>4</v>
      </c>
      <c r="I170" s="22"/>
      <c r="K170" s="57"/>
      <c r="L170" s="57"/>
    </row>
    <row r="171" spans="1:12" s="23" customFormat="1" ht="32.25" customHeight="1" x14ac:dyDescent="0.25">
      <c r="A171" s="17" t="s">
        <v>82</v>
      </c>
      <c r="B171" s="18" t="s">
        <v>286</v>
      </c>
      <c r="C171" s="19">
        <v>17124727963.809999</v>
      </c>
      <c r="D171" s="20">
        <v>55.06</v>
      </c>
      <c r="E171" s="20">
        <v>50</v>
      </c>
      <c r="F171" s="20">
        <v>85</v>
      </c>
      <c r="G171" s="5">
        <f t="shared" si="33"/>
        <v>68.027000000000001</v>
      </c>
      <c r="H171" s="17" t="s">
        <v>4</v>
      </c>
      <c r="I171" s="22"/>
      <c r="K171" s="57"/>
      <c r="L171" s="57"/>
    </row>
    <row r="172" spans="1:12" s="23" customFormat="1" ht="32.25" customHeight="1" x14ac:dyDescent="0.25">
      <c r="A172" s="17" t="s">
        <v>94</v>
      </c>
      <c r="B172" s="18" t="s">
        <v>287</v>
      </c>
      <c r="C172" s="19">
        <v>787898928</v>
      </c>
      <c r="D172" s="21">
        <v>0</v>
      </c>
      <c r="E172" s="21">
        <v>0</v>
      </c>
      <c r="F172" s="20">
        <v>96</v>
      </c>
      <c r="G172" s="6">
        <f t="shared" si="33"/>
        <v>43.2</v>
      </c>
      <c r="H172" s="17" t="s">
        <v>4</v>
      </c>
      <c r="I172" s="22"/>
      <c r="K172" s="57"/>
      <c r="L172" s="57"/>
    </row>
    <row r="173" spans="1:12" s="23" customFormat="1" ht="51" customHeight="1" x14ac:dyDescent="0.25">
      <c r="A173" s="17" t="s">
        <v>139</v>
      </c>
      <c r="B173" s="18" t="s">
        <v>288</v>
      </c>
      <c r="C173" s="19">
        <v>300000000</v>
      </c>
      <c r="D173" s="25">
        <v>16.14</v>
      </c>
      <c r="E173" s="24">
        <v>34</v>
      </c>
      <c r="F173" s="20">
        <v>45</v>
      </c>
      <c r="G173" s="6">
        <f t="shared" si="33"/>
        <v>30.913</v>
      </c>
      <c r="H173" s="17" t="s">
        <v>4</v>
      </c>
      <c r="I173" s="22"/>
      <c r="K173" s="57"/>
      <c r="L173" s="57"/>
    </row>
    <row r="174" spans="1:12" s="23" customFormat="1" ht="43.5" customHeight="1" x14ac:dyDescent="0.25">
      <c r="A174" s="17" t="s">
        <v>140</v>
      </c>
      <c r="B174" s="18" t="s">
        <v>289</v>
      </c>
      <c r="C174" s="19">
        <v>50000000</v>
      </c>
      <c r="D174" s="21">
        <v>0</v>
      </c>
      <c r="E174" s="20">
        <v>100</v>
      </c>
      <c r="F174" s="20">
        <v>97</v>
      </c>
      <c r="G174" s="5">
        <f t="shared" si="33"/>
        <v>53.65</v>
      </c>
      <c r="H174" s="17" t="s">
        <v>4</v>
      </c>
      <c r="I174" s="22"/>
      <c r="K174" s="57"/>
      <c r="L174" s="57"/>
    </row>
    <row r="175" spans="1:12" s="23" customFormat="1" ht="45" customHeight="1" x14ac:dyDescent="0.25">
      <c r="A175" s="17" t="s">
        <v>141</v>
      </c>
      <c r="B175" s="18" t="s">
        <v>290</v>
      </c>
      <c r="C175" s="19">
        <v>50000000</v>
      </c>
      <c r="D175" s="21">
        <v>0</v>
      </c>
      <c r="E175" s="20">
        <v>100</v>
      </c>
      <c r="F175" s="25">
        <v>27</v>
      </c>
      <c r="G175" s="7">
        <f t="shared" si="33"/>
        <v>22.15</v>
      </c>
      <c r="H175" s="17" t="s">
        <v>4</v>
      </c>
      <c r="I175" s="22"/>
      <c r="K175" s="57"/>
      <c r="L175" s="57"/>
    </row>
    <row r="176" spans="1:12" s="23" customFormat="1" ht="38.25" customHeight="1" x14ac:dyDescent="0.25">
      <c r="A176" s="17" t="s">
        <v>142</v>
      </c>
      <c r="B176" s="18" t="s">
        <v>291</v>
      </c>
      <c r="C176" s="19">
        <v>50000000</v>
      </c>
      <c r="D176" s="21">
        <v>0</v>
      </c>
      <c r="E176" s="21">
        <v>0</v>
      </c>
      <c r="F176" s="24">
        <v>34</v>
      </c>
      <c r="G176" s="7">
        <f t="shared" si="33"/>
        <v>15.3</v>
      </c>
      <c r="H176" s="17" t="s">
        <v>4</v>
      </c>
      <c r="I176" s="22"/>
      <c r="K176" s="57"/>
      <c r="L176" s="57"/>
    </row>
    <row r="177" spans="1:12" s="23" customFormat="1" ht="42" customHeight="1" x14ac:dyDescent="0.25">
      <c r="A177" s="17" t="s">
        <v>143</v>
      </c>
      <c r="B177" s="18" t="s">
        <v>292</v>
      </c>
      <c r="C177" s="19">
        <v>50000000</v>
      </c>
      <c r="D177" s="21">
        <v>0</v>
      </c>
      <c r="E177" s="21">
        <v>0</v>
      </c>
      <c r="F177" s="20">
        <v>80</v>
      </c>
      <c r="G177" s="6">
        <f t="shared" si="33"/>
        <v>36</v>
      </c>
      <c r="H177" s="17" t="s">
        <v>4</v>
      </c>
      <c r="I177" s="22"/>
      <c r="K177" s="57"/>
      <c r="L177" s="57"/>
    </row>
    <row r="178" spans="1:12" s="23" customFormat="1" ht="38.25" customHeight="1" x14ac:dyDescent="0.25">
      <c r="A178" s="17" t="s">
        <v>144</v>
      </c>
      <c r="B178" s="18" t="s">
        <v>293</v>
      </c>
      <c r="C178" s="19">
        <v>369775998</v>
      </c>
      <c r="D178" s="20">
        <v>73.819999999999993</v>
      </c>
      <c r="E178" s="20">
        <v>47</v>
      </c>
      <c r="F178" s="20">
        <v>88</v>
      </c>
      <c r="G178" s="5">
        <f t="shared" si="33"/>
        <v>77.519000000000005</v>
      </c>
      <c r="H178" s="17" t="s">
        <v>4</v>
      </c>
      <c r="I178" s="22"/>
      <c r="K178" s="57"/>
      <c r="L178" s="57"/>
    </row>
    <row r="179" spans="1:12" s="23" customFormat="1" ht="38.25" customHeight="1" x14ac:dyDescent="0.25">
      <c r="A179" s="30" t="s">
        <v>371</v>
      </c>
      <c r="B179" s="18" t="s">
        <v>294</v>
      </c>
      <c r="C179" s="19">
        <v>256010395667.37</v>
      </c>
      <c r="D179" s="24">
        <v>42.68</v>
      </c>
      <c r="E179" s="20">
        <v>100</v>
      </c>
      <c r="F179" s="20">
        <v>116</v>
      </c>
      <c r="G179" s="5">
        <f t="shared" si="33"/>
        <v>81.406000000000006</v>
      </c>
      <c r="H179" s="17" t="s">
        <v>4</v>
      </c>
      <c r="I179" s="22"/>
      <c r="K179" s="57"/>
      <c r="L179" s="57"/>
    </row>
    <row r="180" spans="1:12" ht="24" customHeight="1" x14ac:dyDescent="0.3">
      <c r="A180" s="69" t="s">
        <v>295</v>
      </c>
      <c r="B180" s="70"/>
      <c r="C180" s="35">
        <f>SUM(C181:C182)</f>
        <v>879900000</v>
      </c>
      <c r="D180" s="26">
        <f t="shared" ref="D180" si="34">AVERAGE(D181:D182)</f>
        <v>17.965</v>
      </c>
      <c r="E180" s="26">
        <f>AVERAGE(E181:E182)</f>
        <v>0</v>
      </c>
      <c r="F180" s="26">
        <f t="shared" ref="F180" si="35">AVERAGE(F181:F182)</f>
        <v>54</v>
      </c>
      <c r="G180" s="2" t="s">
        <v>357</v>
      </c>
      <c r="H180" s="2" t="s">
        <v>169</v>
      </c>
      <c r="I180" s="4"/>
    </row>
    <row r="181" spans="1:12" s="23" customFormat="1" ht="54.75" customHeight="1" x14ac:dyDescent="0.25">
      <c r="A181" s="17" t="s">
        <v>52</v>
      </c>
      <c r="B181" s="18" t="s">
        <v>296</v>
      </c>
      <c r="C181" s="19">
        <v>256900000</v>
      </c>
      <c r="D181" s="25">
        <v>15.38</v>
      </c>
      <c r="E181" s="21">
        <v>0</v>
      </c>
      <c r="F181" s="20">
        <v>58</v>
      </c>
      <c r="G181" s="6">
        <f>AVERAGE(D181*L$3)+(E181*L$5)+(F181*L$4)</f>
        <v>33.021000000000001</v>
      </c>
      <c r="H181" s="17" t="s">
        <v>4</v>
      </c>
      <c r="I181" s="22"/>
      <c r="K181" s="57"/>
      <c r="L181" s="57"/>
    </row>
    <row r="182" spans="1:12" s="23" customFormat="1" ht="48" customHeight="1" x14ac:dyDescent="0.25">
      <c r="A182" s="17" t="s">
        <v>61</v>
      </c>
      <c r="B182" s="18" t="s">
        <v>297</v>
      </c>
      <c r="C182" s="19">
        <v>623000000</v>
      </c>
      <c r="D182" s="25">
        <v>20.55</v>
      </c>
      <c r="E182" s="21">
        <v>0</v>
      </c>
      <c r="F182" s="20">
        <v>50</v>
      </c>
      <c r="G182" s="6">
        <f>AVERAGE(D182*L$3)+(E182*L$5)+(F182*L$4)</f>
        <v>31.747500000000002</v>
      </c>
      <c r="H182" s="17" t="s">
        <v>4</v>
      </c>
      <c r="I182" s="22"/>
      <c r="K182" s="57"/>
      <c r="L182" s="57"/>
    </row>
    <row r="183" spans="1:12" ht="24" customHeight="1" x14ac:dyDescent="0.3">
      <c r="A183" s="69" t="s">
        <v>159</v>
      </c>
      <c r="B183" s="70"/>
      <c r="C183" s="35">
        <f>SUM(C184:C198)</f>
        <v>315938388462.02997</v>
      </c>
      <c r="D183" s="16">
        <f t="shared" ref="D183" si="36">AVERAGE(D184:D198)</f>
        <v>31.025333333333336</v>
      </c>
      <c r="E183" s="16">
        <f>AVERAGE(E184:E198)</f>
        <v>45.072666666666663</v>
      </c>
      <c r="F183" s="16">
        <f t="shared" ref="F183" si="37">AVERAGE(F184:F198)</f>
        <v>41.466666666666669</v>
      </c>
      <c r="G183" s="2" t="s">
        <v>357</v>
      </c>
      <c r="H183" s="2" t="s">
        <v>169</v>
      </c>
      <c r="I183" s="4"/>
    </row>
    <row r="184" spans="1:12" s="23" customFormat="1" ht="48" customHeight="1" x14ac:dyDescent="0.25">
      <c r="A184" s="30" t="s">
        <v>372</v>
      </c>
      <c r="B184" s="18" t="s">
        <v>298</v>
      </c>
      <c r="C184" s="19">
        <v>612504425.28999996</v>
      </c>
      <c r="D184" s="25">
        <v>14.33</v>
      </c>
      <c r="E184" s="25">
        <v>7</v>
      </c>
      <c r="F184" s="25">
        <v>20</v>
      </c>
      <c r="G184" s="7">
        <f t="shared" ref="G184:G198" si="38">AVERAGE(D184*L$3)+(E184*L$5)+(F184*L$4)</f>
        <v>16.148499999999999</v>
      </c>
      <c r="H184" s="17" t="s">
        <v>4</v>
      </c>
      <c r="I184" s="22"/>
      <c r="K184" s="57"/>
      <c r="L184" s="57"/>
    </row>
    <row r="185" spans="1:12" s="23" customFormat="1" ht="48" customHeight="1" x14ac:dyDescent="0.25">
      <c r="A185" s="17" t="s">
        <v>45</v>
      </c>
      <c r="B185" s="18" t="s">
        <v>299</v>
      </c>
      <c r="C185" s="19">
        <v>420600000</v>
      </c>
      <c r="D185" s="24">
        <v>44.1</v>
      </c>
      <c r="E185" s="20">
        <v>57</v>
      </c>
      <c r="F185" s="20">
        <v>53</v>
      </c>
      <c r="G185" s="5">
        <f t="shared" si="38"/>
        <v>49.395000000000003</v>
      </c>
      <c r="H185" s="17" t="s">
        <v>4</v>
      </c>
      <c r="I185" s="22"/>
      <c r="K185" s="57"/>
      <c r="L185" s="57"/>
    </row>
    <row r="186" spans="1:12" s="23" customFormat="1" ht="48" customHeight="1" x14ac:dyDescent="0.25">
      <c r="A186" s="17" t="s">
        <v>77</v>
      </c>
      <c r="B186" s="18" t="s">
        <v>300</v>
      </c>
      <c r="C186" s="19">
        <v>1921459017.6900001</v>
      </c>
      <c r="D186" s="24">
        <v>38.22</v>
      </c>
      <c r="E186" s="20">
        <v>45</v>
      </c>
      <c r="F186" s="20">
        <v>48</v>
      </c>
      <c r="G186" s="6">
        <f t="shared" si="38"/>
        <v>43.299000000000007</v>
      </c>
      <c r="H186" s="17" t="s">
        <v>4</v>
      </c>
      <c r="I186" s="22"/>
      <c r="K186" s="57"/>
      <c r="L186" s="57"/>
    </row>
    <row r="187" spans="1:12" s="23" customFormat="1" ht="48" customHeight="1" x14ac:dyDescent="0.25">
      <c r="A187" s="17" t="s">
        <v>79</v>
      </c>
      <c r="B187" s="18" t="s">
        <v>301</v>
      </c>
      <c r="C187" s="19">
        <v>881450000</v>
      </c>
      <c r="D187" s="24">
        <v>36.83</v>
      </c>
      <c r="E187" s="20">
        <v>50</v>
      </c>
      <c r="F187" s="20">
        <v>49</v>
      </c>
      <c r="G187" s="6">
        <f t="shared" si="38"/>
        <v>43.6235</v>
      </c>
      <c r="H187" s="17" t="s">
        <v>4</v>
      </c>
      <c r="I187" s="22"/>
      <c r="K187" s="57"/>
      <c r="L187" s="57"/>
    </row>
    <row r="188" spans="1:12" s="23" customFormat="1" ht="48" customHeight="1" x14ac:dyDescent="0.25">
      <c r="A188" s="17" t="s">
        <v>84</v>
      </c>
      <c r="B188" s="18" t="s">
        <v>302</v>
      </c>
      <c r="C188" s="19">
        <v>400300000</v>
      </c>
      <c r="D188" s="24">
        <v>36.32</v>
      </c>
      <c r="E188" s="24">
        <v>42</v>
      </c>
      <c r="F188" s="25">
        <v>20</v>
      </c>
      <c r="G188" s="7">
        <f t="shared" si="38"/>
        <v>29.544</v>
      </c>
      <c r="H188" s="17" t="s">
        <v>4</v>
      </c>
      <c r="I188" s="22"/>
      <c r="K188" s="57"/>
      <c r="L188" s="57"/>
    </row>
    <row r="189" spans="1:12" s="23" customFormat="1" ht="48" customHeight="1" x14ac:dyDescent="0.25">
      <c r="A189" s="17" t="s">
        <v>90</v>
      </c>
      <c r="B189" s="18" t="s">
        <v>303</v>
      </c>
      <c r="C189" s="19">
        <v>569500000</v>
      </c>
      <c r="D189" s="25">
        <v>21.73</v>
      </c>
      <c r="E189" s="20">
        <v>50</v>
      </c>
      <c r="F189" s="20">
        <v>54</v>
      </c>
      <c r="G189" s="6">
        <f t="shared" si="38"/>
        <v>39.078500000000005</v>
      </c>
      <c r="H189" s="17" t="s">
        <v>4</v>
      </c>
      <c r="I189" s="22"/>
      <c r="K189" s="57"/>
      <c r="L189" s="57"/>
    </row>
    <row r="190" spans="1:12" s="23" customFormat="1" ht="48" customHeight="1" x14ac:dyDescent="0.25">
      <c r="A190" s="17" t="s">
        <v>96</v>
      </c>
      <c r="B190" s="18" t="s">
        <v>304</v>
      </c>
      <c r="C190" s="19">
        <v>888578359</v>
      </c>
      <c r="D190" s="25">
        <v>23.45</v>
      </c>
      <c r="E190" s="20">
        <v>50</v>
      </c>
      <c r="F190" s="25">
        <v>20</v>
      </c>
      <c r="G190" s="7">
        <f t="shared" si="38"/>
        <v>24.552500000000002</v>
      </c>
      <c r="H190" s="17" t="s">
        <v>4</v>
      </c>
      <c r="I190" s="22"/>
      <c r="K190" s="57"/>
      <c r="L190" s="57"/>
    </row>
    <row r="191" spans="1:12" s="23" customFormat="1" ht="48" customHeight="1" x14ac:dyDescent="0.25">
      <c r="A191" s="17" t="s">
        <v>104</v>
      </c>
      <c r="B191" s="18" t="s">
        <v>305</v>
      </c>
      <c r="C191" s="19">
        <v>307431702102.34998</v>
      </c>
      <c r="D191" s="20">
        <v>57.01</v>
      </c>
      <c r="E191" s="20">
        <v>47.03</v>
      </c>
      <c r="F191" s="20">
        <v>50</v>
      </c>
      <c r="G191" s="5">
        <f t="shared" si="38"/>
        <v>52.857500000000002</v>
      </c>
      <c r="H191" s="17" t="s">
        <v>4</v>
      </c>
      <c r="I191" s="22"/>
      <c r="K191" s="57"/>
      <c r="L191" s="57"/>
    </row>
    <row r="192" spans="1:12" s="23" customFormat="1" ht="48" customHeight="1" x14ac:dyDescent="0.25">
      <c r="A192" s="17" t="s">
        <v>107</v>
      </c>
      <c r="B192" s="18" t="s">
        <v>306</v>
      </c>
      <c r="C192" s="19">
        <v>394900000</v>
      </c>
      <c r="D192" s="25">
        <v>15.64</v>
      </c>
      <c r="E192" s="24">
        <v>32.06</v>
      </c>
      <c r="F192" s="24">
        <v>30</v>
      </c>
      <c r="G192" s="7">
        <f t="shared" si="38"/>
        <v>23.744</v>
      </c>
      <c r="H192" s="17" t="s">
        <v>4</v>
      </c>
      <c r="I192" s="22"/>
      <c r="K192" s="57"/>
      <c r="L192" s="57"/>
    </row>
    <row r="193" spans="1:12" s="23" customFormat="1" ht="48" customHeight="1" x14ac:dyDescent="0.25">
      <c r="A193" s="17" t="s">
        <v>111</v>
      </c>
      <c r="B193" s="18" t="s">
        <v>307</v>
      </c>
      <c r="C193" s="19">
        <v>380750000</v>
      </c>
      <c r="D193" s="24">
        <v>31.94</v>
      </c>
      <c r="E193" s="24">
        <v>41</v>
      </c>
      <c r="F193" s="24">
        <v>37</v>
      </c>
      <c r="G193" s="6">
        <f t="shared" si="38"/>
        <v>35.123000000000005</v>
      </c>
      <c r="H193" s="17" t="s">
        <v>4</v>
      </c>
      <c r="I193" s="22"/>
      <c r="K193" s="57"/>
      <c r="L193" s="57"/>
    </row>
    <row r="194" spans="1:12" s="23" customFormat="1" ht="48" customHeight="1" x14ac:dyDescent="0.25">
      <c r="A194" s="17" t="s">
        <v>114</v>
      </c>
      <c r="B194" s="18" t="s">
        <v>308</v>
      </c>
      <c r="C194" s="19">
        <v>276350000</v>
      </c>
      <c r="D194" s="24">
        <v>32.659999999999997</v>
      </c>
      <c r="E194" s="20">
        <v>46</v>
      </c>
      <c r="F194" s="20">
        <v>48</v>
      </c>
      <c r="G194" s="6">
        <f t="shared" si="38"/>
        <v>40.897000000000006</v>
      </c>
      <c r="H194" s="17" t="s">
        <v>4</v>
      </c>
      <c r="I194" s="22"/>
      <c r="K194" s="57"/>
      <c r="L194" s="57"/>
    </row>
    <row r="195" spans="1:12" s="23" customFormat="1" ht="48" customHeight="1" x14ac:dyDescent="0.25">
      <c r="A195" s="17" t="s">
        <v>115</v>
      </c>
      <c r="B195" s="18" t="s">
        <v>309</v>
      </c>
      <c r="C195" s="19">
        <v>695244557.70000005</v>
      </c>
      <c r="D195" s="25">
        <v>25.5</v>
      </c>
      <c r="E195" s="20">
        <v>63</v>
      </c>
      <c r="F195" s="20">
        <v>48</v>
      </c>
      <c r="G195" s="6">
        <f t="shared" si="38"/>
        <v>39.375</v>
      </c>
      <c r="H195" s="17" t="s">
        <v>4</v>
      </c>
      <c r="I195" s="22"/>
      <c r="K195" s="57"/>
      <c r="L195" s="57"/>
    </row>
    <row r="196" spans="1:12" s="23" customFormat="1" ht="48" customHeight="1" x14ac:dyDescent="0.25">
      <c r="A196" s="17" t="s">
        <v>116</v>
      </c>
      <c r="B196" s="18" t="s">
        <v>310</v>
      </c>
      <c r="C196" s="19">
        <v>578000000</v>
      </c>
      <c r="D196" s="24">
        <v>30.31</v>
      </c>
      <c r="E196" s="20">
        <v>46</v>
      </c>
      <c r="F196" s="20">
        <v>49</v>
      </c>
      <c r="G196" s="6">
        <f t="shared" si="38"/>
        <v>40.289500000000004</v>
      </c>
      <c r="H196" s="17" t="s">
        <v>4</v>
      </c>
      <c r="I196" s="22"/>
      <c r="K196" s="57"/>
      <c r="L196" s="57"/>
    </row>
    <row r="197" spans="1:12" s="23" customFormat="1" ht="48" customHeight="1" x14ac:dyDescent="0.25">
      <c r="A197" s="17" t="s">
        <v>119</v>
      </c>
      <c r="B197" s="18" t="s">
        <v>311</v>
      </c>
      <c r="C197" s="19">
        <v>303550000</v>
      </c>
      <c r="D197" s="25">
        <v>24.48</v>
      </c>
      <c r="E197" s="20">
        <v>50</v>
      </c>
      <c r="F197" s="20">
        <v>50</v>
      </c>
      <c r="G197" s="6">
        <f t="shared" si="38"/>
        <v>38.515999999999998</v>
      </c>
      <c r="H197" s="17" t="s">
        <v>4</v>
      </c>
      <c r="I197" s="22"/>
      <c r="K197" s="57"/>
      <c r="L197" s="57"/>
    </row>
    <row r="198" spans="1:12" s="23" customFormat="1" ht="48" customHeight="1" x14ac:dyDescent="0.25">
      <c r="A198" s="17" t="s">
        <v>124</v>
      </c>
      <c r="B198" s="18" t="s">
        <v>312</v>
      </c>
      <c r="C198" s="19">
        <v>183500000</v>
      </c>
      <c r="D198" s="24">
        <v>32.86</v>
      </c>
      <c r="E198" s="20">
        <v>50</v>
      </c>
      <c r="F198" s="20">
        <v>46</v>
      </c>
      <c r="G198" s="6">
        <f t="shared" si="38"/>
        <v>40.486999999999995</v>
      </c>
      <c r="H198" s="17" t="s">
        <v>4</v>
      </c>
      <c r="I198" s="22"/>
      <c r="K198" s="57"/>
      <c r="L198" s="57"/>
    </row>
  </sheetData>
  <mergeCells count="53">
    <mergeCell ref="H124:H126"/>
    <mergeCell ref="A1:E2"/>
    <mergeCell ref="F1:H2"/>
    <mergeCell ref="A92:B92"/>
    <mergeCell ref="A94:B94"/>
    <mergeCell ref="A110:B110"/>
    <mergeCell ref="A124:B125"/>
    <mergeCell ref="C47:C48"/>
    <mergeCell ref="C124:C125"/>
    <mergeCell ref="A49:B49"/>
    <mergeCell ref="A51:B51"/>
    <mergeCell ref="A53:B53"/>
    <mergeCell ref="A55:B55"/>
    <mergeCell ref="A57:B57"/>
    <mergeCell ref="A65:B65"/>
    <mergeCell ref="A67:B67"/>
    <mergeCell ref="A70:B70"/>
    <mergeCell ref="A79:B79"/>
    <mergeCell ref="G23:G25"/>
    <mergeCell ref="H23:H25"/>
    <mergeCell ref="A59:B59"/>
    <mergeCell ref="A61:B61"/>
    <mergeCell ref="A63:B63"/>
    <mergeCell ref="A32:B32"/>
    <mergeCell ref="A35:B35"/>
    <mergeCell ref="A41:B41"/>
    <mergeCell ref="A45:B45"/>
    <mergeCell ref="A47:B48"/>
    <mergeCell ref="G47:G49"/>
    <mergeCell ref="H47:H49"/>
    <mergeCell ref="D3:F3"/>
    <mergeCell ref="G3:G6"/>
    <mergeCell ref="H3:H6"/>
    <mergeCell ref="A3:A4"/>
    <mergeCell ref="B3:B4"/>
    <mergeCell ref="C3:C4"/>
    <mergeCell ref="A5:B5"/>
    <mergeCell ref="A6:B6"/>
    <mergeCell ref="A150:B150"/>
    <mergeCell ref="A158:B158"/>
    <mergeCell ref="A180:B180"/>
    <mergeCell ref="A183:B183"/>
    <mergeCell ref="G124:G126"/>
    <mergeCell ref="A130:B130"/>
    <mergeCell ref="A133:B133"/>
    <mergeCell ref="A136:B136"/>
    <mergeCell ref="A126:B126"/>
    <mergeCell ref="A128:B128"/>
    <mergeCell ref="A21:B21"/>
    <mergeCell ref="A23:B24"/>
    <mergeCell ref="C23:C24"/>
    <mergeCell ref="A25:B25"/>
    <mergeCell ref="A28:B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sqref="A1:D9"/>
    </sheetView>
  </sheetViews>
  <sheetFormatPr baseColWidth="10" defaultRowHeight="15" x14ac:dyDescent="0.25"/>
  <cols>
    <col min="1" max="1" width="18.85546875" customWidth="1"/>
    <col min="2" max="2" width="12.42578125" customWidth="1"/>
    <col min="4" max="4" width="14.42578125" customWidth="1"/>
  </cols>
  <sheetData>
    <row r="1" spans="1:4" ht="24" customHeight="1" x14ac:dyDescent="0.25">
      <c r="A1" s="86" t="s">
        <v>360</v>
      </c>
      <c r="B1" s="87"/>
      <c r="C1" s="87"/>
      <c r="D1" s="87"/>
    </row>
    <row r="2" spans="1:4" ht="24" customHeight="1" x14ac:dyDescent="0.25">
      <c r="A2" s="87"/>
      <c r="B2" s="87"/>
      <c r="C2" s="87"/>
      <c r="D2" s="87"/>
    </row>
    <row r="3" spans="1:4" ht="25.5" customHeight="1" x14ac:dyDescent="0.25">
      <c r="A3" s="88" t="s">
        <v>361</v>
      </c>
      <c r="B3" s="88"/>
      <c r="C3" s="88"/>
      <c r="D3" s="88"/>
    </row>
    <row r="4" spans="1:4" ht="36" customHeight="1" x14ac:dyDescent="0.25">
      <c r="A4" s="8" t="s">
        <v>358</v>
      </c>
      <c r="B4" s="89" t="s">
        <v>359</v>
      </c>
      <c r="C4" s="89"/>
      <c r="D4" s="8" t="s">
        <v>170</v>
      </c>
    </row>
    <row r="5" spans="1:4" ht="36" customHeight="1" x14ac:dyDescent="0.25">
      <c r="A5" s="41" t="s">
        <v>171</v>
      </c>
      <c r="B5" s="50">
        <v>0.9</v>
      </c>
      <c r="C5" s="42" t="s">
        <v>176</v>
      </c>
      <c r="D5" s="41">
        <v>90</v>
      </c>
    </row>
    <row r="6" spans="1:4" ht="36" customHeight="1" x14ac:dyDescent="0.25">
      <c r="A6" s="43" t="s">
        <v>172</v>
      </c>
      <c r="B6" s="51">
        <v>0.89990000000000003</v>
      </c>
      <c r="C6" s="44">
        <v>44.98</v>
      </c>
      <c r="D6" s="43">
        <v>15</v>
      </c>
    </row>
    <row r="7" spans="1:4" ht="36" customHeight="1" x14ac:dyDescent="0.25">
      <c r="A7" s="45" t="s">
        <v>173</v>
      </c>
      <c r="B7" s="52">
        <v>0.6</v>
      </c>
      <c r="C7" s="46">
        <v>29.99</v>
      </c>
      <c r="D7" s="45">
        <v>16</v>
      </c>
    </row>
    <row r="8" spans="1:4" ht="36" customHeight="1" x14ac:dyDescent="0.25">
      <c r="A8" s="47" t="s">
        <v>174</v>
      </c>
      <c r="B8" s="53">
        <v>0.1</v>
      </c>
      <c r="C8" s="48">
        <v>5</v>
      </c>
      <c r="D8" s="47">
        <v>34</v>
      </c>
    </row>
    <row r="9" spans="1:4" ht="27.75" customHeight="1" x14ac:dyDescent="0.25">
      <c r="A9" s="90" t="s">
        <v>175</v>
      </c>
      <c r="B9" s="90"/>
      <c r="C9" s="90"/>
      <c r="D9" s="49">
        <f>SUM(D5:D8)</f>
        <v>155</v>
      </c>
    </row>
  </sheetData>
  <mergeCells count="4">
    <mergeCell ref="A1:D2"/>
    <mergeCell ref="A3:D3"/>
    <mergeCell ref="B4:C4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II Trimestre - Avance</vt:lpstr>
      <vt:lpstr>Criterios de Evaluación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Control de Seguimiento</dc:title>
  <dc:creator>OPGI Proyectos</dc:creator>
  <cp:lastModifiedBy>PC-693336</cp:lastModifiedBy>
  <dcterms:created xsi:type="dcterms:W3CDTF">2023-07-11T14:14:26Z</dcterms:created>
  <dcterms:modified xsi:type="dcterms:W3CDTF">2023-09-12T20:35:56Z</dcterms:modified>
</cp:coreProperties>
</file>