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 Proyectos\Downloads\"/>
    </mc:Choice>
  </mc:AlternateContent>
  <bookViews>
    <workbookView xWindow="0" yWindow="0" windowWidth="21600" windowHeight="9630"/>
  </bookViews>
  <sheets>
    <sheet name="I Trimestre - Avance" sheetId="2" r:id="rId1"/>
    <sheet name="Criterios de Evaluación" sheetId="3" r:id="rId2"/>
  </sheets>
  <definedNames>
    <definedName name="_xlnm._FilterDatabase" localSheetId="0" hidden="1">'I Trimestre - Avance'!$A$4:$Q$196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2" l="1"/>
  <c r="G196" i="2" l="1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0" i="2"/>
  <c r="G179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5" i="2"/>
  <c r="G154" i="2"/>
  <c r="G153" i="2"/>
  <c r="G152" i="2"/>
  <c r="G151" i="2"/>
  <c r="G150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4" i="2"/>
  <c r="G133" i="2"/>
  <c r="G131" i="2"/>
  <c r="G130" i="2"/>
  <c r="G128" i="2"/>
  <c r="G126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3" i="2"/>
  <c r="G91" i="2"/>
  <c r="G90" i="2"/>
  <c r="G89" i="2"/>
  <c r="G88" i="2"/>
  <c r="G87" i="2"/>
  <c r="G86" i="2"/>
  <c r="G85" i="2"/>
  <c r="G84" i="2"/>
  <c r="G83" i="2"/>
  <c r="G82" i="2"/>
  <c r="G81" i="2"/>
  <c r="G80" i="2"/>
  <c r="G78" i="2"/>
  <c r="G77" i="2"/>
  <c r="G76" i="2"/>
  <c r="G75" i="2"/>
  <c r="G74" i="2"/>
  <c r="G73" i="2"/>
  <c r="G72" i="2"/>
  <c r="G71" i="2"/>
  <c r="G69" i="2"/>
  <c r="G68" i="2"/>
  <c r="G66" i="2"/>
  <c r="G64" i="2"/>
  <c r="G62" i="2"/>
  <c r="G60" i="2"/>
  <c r="G58" i="2"/>
  <c r="G56" i="2"/>
  <c r="G54" i="2"/>
  <c r="G52" i="2"/>
  <c r="G50" i="2"/>
  <c r="G46" i="2"/>
  <c r="G43" i="2"/>
  <c r="G42" i="2"/>
  <c r="G40" i="2"/>
  <c r="G39" i="2"/>
  <c r="G38" i="2"/>
  <c r="G37" i="2"/>
  <c r="G36" i="2"/>
  <c r="G34" i="2"/>
  <c r="G33" i="2"/>
  <c r="G31" i="2"/>
  <c r="G30" i="2"/>
  <c r="G29" i="2"/>
  <c r="G27" i="2"/>
  <c r="G26" i="2"/>
  <c r="G22" i="2"/>
  <c r="G20" i="2"/>
  <c r="G8" i="2"/>
  <c r="G9" i="2"/>
  <c r="G10" i="2"/>
  <c r="G11" i="2"/>
  <c r="G12" i="2"/>
  <c r="G13" i="2"/>
  <c r="G14" i="2"/>
  <c r="G15" i="2"/>
  <c r="G16" i="2"/>
  <c r="G17" i="2"/>
  <c r="G18" i="2"/>
  <c r="G19" i="2"/>
  <c r="C181" i="2" l="1"/>
  <c r="C178" i="2"/>
  <c r="C156" i="2"/>
  <c r="C149" i="2"/>
  <c r="C135" i="2"/>
  <c r="C129" i="2"/>
  <c r="C127" i="2"/>
  <c r="C125" i="2"/>
  <c r="C110" i="2"/>
  <c r="C94" i="2"/>
  <c r="C92" i="2"/>
  <c r="C79" i="2"/>
  <c r="C70" i="2"/>
  <c r="C67" i="2"/>
  <c r="C65" i="2"/>
  <c r="C63" i="2"/>
  <c r="C61" i="2"/>
  <c r="C59" i="2"/>
  <c r="C57" i="2"/>
  <c r="C55" i="2"/>
  <c r="C53" i="2"/>
  <c r="C51" i="2"/>
  <c r="C49" i="2"/>
  <c r="C45" i="2"/>
  <c r="C41" i="2"/>
  <c r="C35" i="2"/>
  <c r="C32" i="2"/>
  <c r="C28" i="2"/>
  <c r="C25" i="2"/>
  <c r="C21" i="2"/>
  <c r="C6" i="2"/>
  <c r="C132" i="2"/>
  <c r="C5" i="2" l="1"/>
  <c r="C123" i="2"/>
  <c r="C47" i="2"/>
  <c r="C23" i="2"/>
  <c r="D181" i="2" l="1"/>
  <c r="D178" i="2"/>
  <c r="D156" i="2"/>
  <c r="D149" i="2"/>
  <c r="D135" i="2"/>
  <c r="D132" i="2"/>
  <c r="D129" i="2"/>
  <c r="D127" i="2"/>
  <c r="D125" i="2"/>
  <c r="D110" i="2"/>
  <c r="D94" i="2"/>
  <c r="D92" i="2"/>
  <c r="D79" i="2"/>
  <c r="D70" i="2"/>
  <c r="D67" i="2"/>
  <c r="D65" i="2"/>
  <c r="D63" i="2"/>
  <c r="D61" i="2"/>
  <c r="D59" i="2"/>
  <c r="D57" i="2"/>
  <c r="D55" i="2"/>
  <c r="D53" i="2"/>
  <c r="D51" i="2"/>
  <c r="D49" i="2"/>
  <c r="D45" i="2"/>
  <c r="D41" i="2"/>
  <c r="D35" i="2"/>
  <c r="D32" i="2"/>
  <c r="D28" i="2"/>
  <c r="D25" i="2"/>
  <c r="D21" i="2"/>
  <c r="D6" i="2"/>
  <c r="D5" i="2" s="1"/>
  <c r="D124" i="2" l="1"/>
  <c r="D48" i="2"/>
  <c r="D24" i="2"/>
  <c r="F181" i="2" l="1"/>
  <c r="E181" i="2"/>
  <c r="F178" i="2"/>
  <c r="E178" i="2"/>
  <c r="F156" i="2"/>
  <c r="E156" i="2"/>
  <c r="F149" i="2"/>
  <c r="E149" i="2"/>
  <c r="F135" i="2"/>
  <c r="E135" i="2"/>
  <c r="F132" i="2"/>
  <c r="E132" i="2"/>
  <c r="F129" i="2"/>
  <c r="E129" i="2"/>
  <c r="F127" i="2"/>
  <c r="E127" i="2"/>
  <c r="F125" i="2"/>
  <c r="E125" i="2"/>
  <c r="F110" i="2"/>
  <c r="E110" i="2"/>
  <c r="F94" i="2"/>
  <c r="E94" i="2"/>
  <c r="F92" i="2"/>
  <c r="E92" i="2"/>
  <c r="F79" i="2"/>
  <c r="E79" i="2"/>
  <c r="F70" i="2"/>
  <c r="E70" i="2"/>
  <c r="F67" i="2"/>
  <c r="E67" i="2"/>
  <c r="F65" i="2"/>
  <c r="E65" i="2"/>
  <c r="F63" i="2"/>
  <c r="E63" i="2"/>
  <c r="F61" i="2"/>
  <c r="E61" i="2"/>
  <c r="F59" i="2"/>
  <c r="E59" i="2"/>
  <c r="F57" i="2"/>
  <c r="E57" i="2"/>
  <c r="F55" i="2"/>
  <c r="E55" i="2"/>
  <c r="F53" i="2"/>
  <c r="E53" i="2"/>
  <c r="F51" i="2"/>
  <c r="E51" i="2"/>
  <c r="F49" i="2"/>
  <c r="E49" i="2"/>
  <c r="F45" i="2"/>
  <c r="E45" i="2"/>
  <c r="F41" i="2"/>
  <c r="E41" i="2"/>
  <c r="F35" i="2"/>
  <c r="E35" i="2"/>
  <c r="F32" i="2"/>
  <c r="E32" i="2"/>
  <c r="F28" i="2"/>
  <c r="E28" i="2"/>
  <c r="F25" i="2"/>
  <c r="E25" i="2"/>
  <c r="F21" i="2"/>
  <c r="E21" i="2"/>
  <c r="F6" i="2"/>
  <c r="E6" i="2"/>
  <c r="F5" i="2" l="1"/>
  <c r="F24" i="2"/>
  <c r="E124" i="2"/>
  <c r="E5" i="2"/>
  <c r="E48" i="2"/>
  <c r="F48" i="2"/>
  <c r="E24" i="2"/>
  <c r="F124" i="2"/>
</calcChain>
</file>

<file path=xl/sharedStrings.xml><?xml version="1.0" encoding="utf-8"?>
<sst xmlns="http://schemas.openxmlformats.org/spreadsheetml/2006/main" count="481" uniqueCount="258">
  <si>
    <t>CONSTRUCCIÓN OPTIMIZACIÓN Y/O MEJORAMIENTO DE SISTEMAS DE ACUEDUCTO Y ALCANTARILLADO DE LOS SECTORES RURAL Y SUBURBANO, VIGENCIA 2020 DEL MUNICIPIO DE PASTO</t>
  </si>
  <si>
    <t>FORTALECIMIENTO DE LOS ESCENARIOS DEPORTIVOS URBANOS Y RURALES VIGENCIA 2021 MUNICIPIO DE PASTO</t>
  </si>
  <si>
    <t>MEJORAMIENTO Y MANTENIMIENTO DE VÍAS TERCIARIAS DENTRO DE COMUNIDADES INDÍGENAS VIGENCIA 2021 DEL MUNICIPIO PASTO</t>
  </si>
  <si>
    <t>CONSTRUCCIÓN Y MEJORAMIENTO DEL SISTEMA DE MOVILIDAD EN LA PLAZA DE MERCADO EL POTRERILLO VIGENCIA 2021 EN EL MUNICIPIO DE PASTO</t>
  </si>
  <si>
    <t>ADECUACIÓN MEJORAMIENTO Y REFORZAMIENTO DEL TEATRO PASTO EN EL BARRIO LORENZO DE ALDANA DE LA COMUNA 4 DEL MUNICIPIO DE PASTO</t>
  </si>
  <si>
    <t>GENERACIÓN Y MEJORAMIENTO DEL ESPACIO PÚBLICO EN EL CENTRO HISTÓRICO DE PASTO VIGENCIA 2021 EN EL MUNICIPIO DE PASTO</t>
  </si>
  <si>
    <t>CONSTRUCCIÓN MEJORAMIENTO YO MANTENIMIENTO DE ESCENARIOS CULTURALES VIGENCIA 2022 DEL MUNICIPIO DE PASTO</t>
  </si>
  <si>
    <t>CONSTRUCCIÓN DE CENTROS VIDA PARA EL ADULTO MAYOR VIGENCIA 2022 EN EL MUNICIPIO DE PASTO</t>
  </si>
  <si>
    <t>MEJORAMIENTO DE LOS CENTROS DE DESARROLLO INFANTIL NIDOS NUTRIR VIGENCIA 2022 EN EL MUNICIPIO DE PASTO</t>
  </si>
  <si>
    <t>APOYO AL CENTRO PENITENCIARIO Y CARCELARIO VIGENCIA 2022 DEL MUNICIPIO DE PASTO</t>
  </si>
  <si>
    <t>MEJORAMIENTO Y MANTENIMIENTO DE LA MALLA VIAL RURAL VIGENCIA 2022 MUNICIPIO DE PASTO</t>
  </si>
  <si>
    <t>CONSERVACIÓN DE ÁREAS DE RECARGA HÍDRICA Y OTROS SERVICIOS ECOSISTÉMICOS VIGENCIA 2022 EN EL MUNICIPIO DE PASTO</t>
  </si>
  <si>
    <t>IMPLEMENTACIÓN DEL SISTEMA ESTRATÉGICO DE TRANSPORTE PÚBLICO DE PASAJEROS VIGENCIA 2022 PARA LA CIUDAD DE PASTO</t>
  </si>
  <si>
    <t>MEJORAMIENTO YO MANTENIMIENTO DE ESCENARIOS CULTURALES EN EL MARCO DE PRESUPUESTO PARTICIPATIVO VIGENCIA 2022 DEL MUNICIPIO DE PASTO</t>
  </si>
  <si>
    <t>MANTENIMIENTO DE LOS ESCENARIOS DEPORTIVOS URBANOS Y RURALES EN EL MARCO DE PRESUPUESTO PARTICIPATIVO VIGENCIA 2022 EN EL MUNICIPIO DE PASTO</t>
  </si>
  <si>
    <t>CONSTRUCCIÓN DEL TRAMO 9 DEL PARQUE LINEAL DEL RÍO PASTO VIGENCIA 2022 EN EL MUNICIPIO DE PASTO</t>
  </si>
  <si>
    <t>FORTALECIMIENTO DE LOS ESCENARIOS DEPORTIVOS URBANOS Y RURALES VIGENCIA 2022 EN EL MUNICIPIO PASTO</t>
  </si>
  <si>
    <t>CONSTRUCCIÓN PARQUE EN EL BARRIO SUMATAMBO VIGENCIA 2022 DEL MUNICIPIO DE PASTO</t>
  </si>
  <si>
    <t>MANTENIMIENTO Y MEJORAMIENTO DE LA MALLA VIAL URBANA VIGENCIA 2022 DEL MUNICIPIO DE PASTO</t>
  </si>
  <si>
    <t>FORTALECIMIENTO DEL SISTEMA ORGANIZACIONAL DE LAS PLAZAS DEL MERCADO VIGENCIA 2022 EN EL MUNICIPIO PASTO</t>
  </si>
  <si>
    <t>CONSTRUCCIÓN DE UN CENTRO DE ACOPIO PARA EL ALMACENAMIENTO ACONDICIONAMIENTO Y DISTRIBUCIÓN DE ALIMENTOS AGRÍCOLAS UBICADO EN EL CORREGIMIENTO DE CATAMBUCO DEL MUNICIPIO DE PASTO - NARIÑO</t>
  </si>
  <si>
    <t>MEJORAMIENTO DE PARQUES RECREATIVOS A TRAVÉS DE LA ESTRATEGIA OBRAS POR IMPUESTOS VIGENCIA 2022 - MUNICIPIO PASTO</t>
  </si>
  <si>
    <t>CONSTRUCCIÓN DEL CENTRO DE ZOONOSIS VIGENCIA 2022 - 2023 EN EL MUNICIPIO DE PASTO</t>
  </si>
  <si>
    <t>MEJORAMIENTO DE PARQUES RECREATIVOS EN LOS BARRIOS MIRAFLORES LA CAROLINA Y NIZA A TRAVÉS DE LA ESTRATEGIA OBRAS POR IMPUESTOS VIGENCIA 2022 EN EL MUNICIPIO DE PASTO</t>
  </si>
  <si>
    <t>MEJORAMIENTO DE PARQUES RECREATIVOS EN LOS BARRIOS LORENZO Y MIRAFLORES A TRAVÉS DE LA ESTRATEGIA OBRAS POR IMPUESTOS VIGENCIA 2022 EN EL MUNICIPIO DE PASTO</t>
  </si>
  <si>
    <t>MEJORAMIENTO DE PARQUES RECREATIVOS DE LOS BARRIOS VILLA FLOR LAS MERCEDES Y SANTA BÁRBARA A TRAVÉS DE LA ESTRATEGIA OBRAS POR IMPUESTOS - VIGENCIA 2022 - MUNICIPIO DE PASTO</t>
  </si>
  <si>
    <t>FORTALECIMIENTO AL PROGRAMA RECUPERANDO MI HOGAR ENTORNO AMABLE VIGENCIA 2023 EN EL MUNICIPIO DE PASTO</t>
  </si>
  <si>
    <t>IMPLEMENTACIÓN DEL PROGRAMA DE PREVENCIÓN Y ERRADICACIÓN DEL TRABAJO INFANTIL VIGENCIA 2023 EN EL MUNICIPIO DE PASTO</t>
  </si>
  <si>
    <t>IMPLEMENTACIÓN DE ACCIONES EN CULTURA CIUDADANA PARA MEJORAR EL COMPORTAMIENTO CÍVICO VIGENCIA 2023 EN EL MUNICIPIO DE PASTO</t>
  </si>
  <si>
    <t>DISEÑO DE MEMORIAS DE LA GRAN CAPITAL RESILIENTE FRENTE AL COVID-19 EN EL MUNICIPIO DE PASTO</t>
  </si>
  <si>
    <t>FORTALECIMIENTO DE LA CULTURA CIUDADANA EN FORMACIÓN PARTICIPACIÓN Y LEGALIDAD VIGENCIA 2023 EN EL MUNICIPIO DE PASTO</t>
  </si>
  <si>
    <t>APOYO EN LA ATENCIÓN A POBLACIÓN DE ADOLESCENTES VINCULADOS AL SISTEMA DE RESPONSABILIDAD PENAL VIGENCIA 2023 EN EL MUNICIPIO DE PASTO</t>
  </si>
  <si>
    <t>APOYO EN LA ATENCIÓN DE NIÑOS NIÑAS Y ADOLESCENTES EN CONDICIÓN DE ENFERMEDAD VINCULADOS AL AULA HOSPITALARIA VIGENCIA 2023 EN EL MUNICIPIO DE PASTO</t>
  </si>
  <si>
    <t>FORTALECIMIENTO DE LAS COMPETENCIAS DE LA DIRECCIÓN ADMINISTRATIVA DE CONTROL INTERNO DISCIPLINARIO VIGENCIA 2023 MUNICIPIO DE PASTO</t>
  </si>
  <si>
    <t>APOYO EN LA ATENCIÓN EDUCATIVA DE NIÑOS NIÑAS Y ADOLESCENTES VÍCTIMAS DEL CONFLICTO VIGENCIA 2023 EN EL MUNICIPIO DE PASTO</t>
  </si>
  <si>
    <t>IMPLEMENTACIÓN DEL PROGRAMA MÍNIMO VITAL DE AGUA POTABLE MÁS AGUA MÁS VERDE VIGENCIA 2023 EN EL MUNICIPIO DE PASTO</t>
  </si>
  <si>
    <t>FORTALECIMIENTO AL PROGRAMA COMEDORES SOLIDARIOS SANA NUTRICIÓN Y VIDA SALUD VIGENCIA 2023 EN EL MUNICIPIO DE PASTO</t>
  </si>
  <si>
    <t>FORMACIÓN ARTÍSTICA Y ARTESANAL VIGENCIA 2023 EN EL MUNICIPIO DE PASTO</t>
  </si>
  <si>
    <t>FORTALECIMIENTO EN LA PRESTACIÓN DEL SERVICIO DE LOS ESTABLECIMIENTOS DE EDUCACIÓN PARA EL TRABAJO Y DESARROLLO HUMANO VIGENCIA 2023 EN EL MUNICIPIO DE PASTO</t>
  </si>
  <si>
    <t>FORTALECIMIENTO DE LOS PROCESOS DE ARTICULACIÓN DE LA MEDIA TÉCNICA EN LOS ESTABLECIMIENTOS EDUCATIVOS VIGENCIA 2023 EN EL MUNICIPIO DE PASTO</t>
  </si>
  <si>
    <t>DESARROLLO DE PASTO LA GRAN CAPITAL LECTORA VIGENCIA 2023 EN EL MUNICIPIO DE PASTO</t>
  </si>
  <si>
    <t>IMPLEMENTACIÓN DE LA ESTRATEGIA DE INTERNACIONALIZACIÓN: PASTO CONECTADO AL MUNDO 2020 2030 VIGENCIA 2023 EN EL MUNICIPIO DE PASTO</t>
  </si>
  <si>
    <t>FORTALECIMIENTO A ENTORNOS QUE PROMUEVEN HECHOS DE PAZ CDI NIDOS NUTRIR VIGENCIA 2023 EN EL MUNICIPIO DE PASTO</t>
  </si>
  <si>
    <t>FORTALECIMIENTO DE LOS PROGRAMAS NACIONALES DE MÁS FAMILIAS EN ACCIÓN JÓVENES EN ACCIÓN RED UNIDOS VIGENCIA 2023 EN EL MUNICIPIO DE PASTO</t>
  </si>
  <si>
    <t>CONTROL DE EVENTOS DE VIGILANCIA EN SALUD PUBLICA VIGENCIA 2023 EN EL MUNICIPIO DE PASTO</t>
  </si>
  <si>
    <t>MEJORAMIENTO DE ESPACIOS FÍSICOS Y DOTACIÓN EN LOS ESTABLECIMIENTOS EDUCATIVOS QUE APLICAN AL PROGRAMA DE JORNADA ÚNICA VIGENCIA 2023 EN EL MUNICIPIO DE PASTO</t>
  </si>
  <si>
    <t>APOYO EDUCATIVO PARA POBLACIÓN EN CONDICIÓN DE DISCAPACIDAD SEVERA VIGENCIA 2023 EN EL MUNICIPIO DE PASTO</t>
  </si>
  <si>
    <t>APOYO A LA PRESTACIÓN DEL SERVICIO PÚBLICO EDUCATIVO CONTRATADO POR PARTE DE LAS ENTIDADES TERRITORIALES CERTIFICADAS VIGENCIA 2023 EN EL MUNICIPIO DE PASTO</t>
  </si>
  <si>
    <t>FORTALECIMIENTO DE LA GOBERNANZA TERRITORIAL DESDE LOS PROCESOS DE PARTICIPACIÓN CIUDADANA PARA LA GRAN CAPITAL VIGENCIA 2023 EN EL MUNICIPIO DE PASTO</t>
  </si>
  <si>
    <t>IMPLEMENTACIÓN DE LA ESTRATEGIA DE COMUNICACIÓN PÚBLICA VIGENCIA 2023 EN EL MUNICIPIO DE PASTO</t>
  </si>
  <si>
    <t>DESARROLLO DE ESTRATEGIAS DE RESILIENCIA AMBIENTAL FRENTE A LOS IMPACTOS POST COVID-19 - DIMENSIÓN AMBIENTAL VIGENCIA 2023 PASTO</t>
  </si>
  <si>
    <t>PROTECCIÓN DE DERECHOS Y GENERACIÓN DE OPORTUNIDADES PARA POBLACIÓN CON ORIENTACIONES SEXUALES E IDENTIDADES DE GÉNERO DIVERSAS VIGENCIA 2023 EN EL MUNICIPIO PASTO</t>
  </si>
  <si>
    <t>FORTALECIMIENTO DEL EJERCICIO DE INSPECCIÓN Y VIGILANCIA DE ESTABLECIMIENTOS EDUCATIVOS NO OFICIALES DE EDUCACIÓN FORMAL EN LA SECRETARIA DE EDUCACIÓN VIGENCIA 2023 DEL MUNICIPIO DE PASTO</t>
  </si>
  <si>
    <t>APOYO PEDAGÓGICO PARA LA ATENCIÓN EDUCATIVA DE LA POBLACIÓN EN SITUACIÓN DE DISCAPACIDAD YO TALENTOS EXCEPCIONALES EN EL MARCO DE LA EDUCACIÓN INCLUSIVA VIGENCIA 2023 EN EL MUNICIPIO DE PASTO</t>
  </si>
  <si>
    <t>MEJORAMIENTO ECONÓMICO DE LOS SECTORES AFECTADOS POR PANDEMIA VIGENCIA 2023 EN EL MUNICIPIO DE PASTO</t>
  </si>
  <si>
    <t>CONSERVACIÓN DEL CARNAVAL DE NEGROS Y BLANCOS VIGENCIA 2023 EN EL MUNICIPIO PASTO</t>
  </si>
  <si>
    <t>APOYO AL TRANSPORTE ESCOLAR DE ESTABLECIMIENTOS EDUCATIVOS VIGENCIA 2023 EN EL MUNICIPIO DE PASTO</t>
  </si>
  <si>
    <t>FORTALECIMIENTO DE LA RED DE ESCUELAS DE FORMACIÓN MUSICAL VIGENCIA 2023 EN EL MUNICIPIO DE PASTO</t>
  </si>
  <si>
    <t>CONSTRUCCIÓN YO MEJORAMIENTO DE VIVIENDA SOCIAL PARA POBLACIÓN ASENTADA EN ZONA RIESGO Y VÍCTIMA VIGENCIA 2023 EN EL MUNICIPIO DE PASTO</t>
  </si>
  <si>
    <t>CONSTRUCCIÓN YO MEJORAMIENTO DE VIVIENDA EN EL SECTOR URBANO Y RURAL VIGENCIA 2023 DEL MUNICIPIO PASTO</t>
  </si>
  <si>
    <t>FORTALECIMIENTO A LOS PROCESOS DE ATENCIÓN PARA LA POBLACIÓN CON DISCAPACIDAD VIGENCIA 2023 EN EL MUNICIPIO DE PASTO</t>
  </si>
  <si>
    <t>APOYO EN LA REIVINDICACIÓN DE DERECHOS Y EMPODERAMIENTO DE LAS MUJERES VIGENCIA 2023 EN EL MUNICIPIO DE PASTO</t>
  </si>
  <si>
    <t>FORTALECIMIENTO DEL DEPARTAMENTO ADMINISTRATIVO DE CONTRATACIÓN Y CONSOLIDACIÓN DEL SISTEMA DE CONTRATACIÓN PÚBLICA PARA LA VIGENCIA 2023 EN EL MUNICIPIO DE PASTO</t>
  </si>
  <si>
    <t>FORTALECIMIENTO DE LA DIMENSIÓN Y POLÍTICA DE CONTROL INTERNO EN EL MARCO DE LOS MODELOS: ESTÁNDAR DE CONTROL INTERNO (MECI) E INTEGRADO DE PLANEACIÓN Y GESTIÓN (MIPG) VIGENCIA 2023 EN EL MUNICIPIO DE PASTO</t>
  </si>
  <si>
    <t>FORTALECIMIENTO DE LA CULTURA Y PROMOCIÓN DEL DEPORTE FORMATIVO Y LA RECREACIÓN COMO EJE DE INTEGRACIÓN SOCIAL VIGENCIA 2023 EN EL MUNICIPIO DE PASTO</t>
  </si>
  <si>
    <t>DESARROLLO EN LA EDUCACIÓN DE LA ACTIVIDAD FÍSICA LA RECREACIÓN A TRAVÉS DE HÁBITOS DE VIDA SALUDABLE VIGENCIA 2023 EN EL MUNICIPIO DE PASTO</t>
  </si>
  <si>
    <t>FORTALECIMIENTO DE LOS PROCESOS TERRITORIALES DESDE UN ENFOQUE DIFERENCIAL Y MULTICULTURAL DE LOS GRUPOS ÉTNICOS VIGENCIA 2023 DEL MUNICIPIO DE PASTO</t>
  </si>
  <si>
    <t>DESARROLLO ECONÓMICO AGROINDUSTRIAL AGROPECUARIO ACUÍCOLA Y FORESTAL VIGENCIA 2023 EN EL MUNICIPIO DE PASTO</t>
  </si>
  <si>
    <t>FORTALECIMIENTO A LA ATENCIÓN DEL ENVEJECIMIENTO HUMANO Y CON BIENESTAR VIGENCIA 2023 EN EL MUNICIPIO DE PASTO</t>
  </si>
  <si>
    <t>FORTALECIMIENTO AL PROGRAMA DE ATENCIÓN INTEGRAL A LA POBLACIÓN HABITANTE DE CALLE Y EN CALLE VIGENCIA 2023 EN EL MUNICIPIO DE PASTO</t>
  </si>
  <si>
    <t>FORTALECIMIENTO DE LA GESTIÓN INTEGRAL DEL RIESGO DE DESASTRES VIGENCIA 2023 EN EL MUNICIPIO DE PASTO</t>
  </si>
  <si>
    <t>FORTALECIMIENTO DE LOS PROCESOS DE INNOVACIÓN Y ECONOMÍA NARANJA VIGENCIA 2023 EN EL MUNICIPIO DE PASTO</t>
  </si>
  <si>
    <t>FORTALECIMIENTO DE LA CONVIVENCIA VIGENCIA 2023 EN EL MUNICIPIO DE PASTO</t>
  </si>
  <si>
    <t>CONTROL DE LAS INFRACCIONES URBANÍSTICAS AMBIENTALES COMERCIALES Y DE EVENTOS VIGENCIA 2023 EN EL MUNICIPIO DE PASTO</t>
  </si>
  <si>
    <t>APOYO AL CENTRO PENITENCIARIO Y CARCELARIO VIGENCIA 2023 DEL MUNICIPIO DE PASTO</t>
  </si>
  <si>
    <t>FORTALECIMIENTO DEL PROCESO DE POSCONFLICTO Y CONSTRUCCIÓN DE PAZ VIGENCIA 2023 EN EL MUNICIPIO DE PASTO</t>
  </si>
  <si>
    <t>FORTALECIMIENTO DEL OBSERVATORIO DEL DELITO VIGENCIA 2023 DEL MUNICIPIO DE PASTO</t>
  </si>
  <si>
    <t>FORTALECIMIENTO DE LAS ACCIONES DE INSPECCIÓN VIGILANCIA Y CONTROL A LOS SUJETOS DE INTERÉS SANITARIO VIGENCIA 2023 DEL MUNICIPIO DE PASTO</t>
  </si>
  <si>
    <t>FORTALECIMIENTO DE LA COMPETITIVIDAD A NIVEL NACIONAL VIGENCIA 2023 DEL MUNICIPIO DE PASTO</t>
  </si>
  <si>
    <t>FORTALECIMIENTO ADMINISTRATIVO DE LA SECRETARÍA MUNICIPAL DE SALUD VIGENCIA 2023 EN EL MUNICIPIO DE PASTO</t>
  </si>
  <si>
    <t>DESARROLLO Y PROMOCIÓN TURÍSTICA VIGENCIA 2023 DEL MUNICIPIO DE PASTO PASTO</t>
  </si>
  <si>
    <t>FORTALECIMIENTO A LA ESTRATEGIA PAZTO SEGURO VIGENCIA 2023 EN EL MUNICIPIO DE PASTO</t>
  </si>
  <si>
    <t>IMPLEMENTACIÓN DEL PROGRAMA DE ALIMENTACIÓN ESCOLAR PAE VIGENCIA 2023 EN EL MUNICIPIO DE PASTO</t>
  </si>
  <si>
    <t>FORTALECIMIENTO EMPRESARIAL ASOCIATIVO Y A EMPRENDIMIENTOS VIGENCIA 2023 EN EL MUNICIPIO DE PASTO</t>
  </si>
  <si>
    <t>MEJORAMIENTO DE LOS PROCESOS DE SALUD PUBLICA EN EMERGENCIAS Y DESASTRES VIGENCIA 2023 EN EL MUNICIPIO DE PASTO</t>
  </si>
  <si>
    <t>APOYO A LOS ORGANISMOS DE SEGURIDAD Y CONTROL VIGENCIA 2023 DEL MUNICIPIO DE PASTO</t>
  </si>
  <si>
    <t>MEJORAMIENTO DE LOS CENTROS DE DESARROLLO INFANTIL NIDOS NUTRIR VIGENCIA 2023 EN EL MUNICIPIO DE PASTO</t>
  </si>
  <si>
    <t>FORTALECIMIENTO DEL BUEN GOBIERNO PARA EL RESPETO Y GARANTÍA DE LOS DERECHOS HUMANOS VIGENCIA 2023 EN EL MUNICIPIO DE PASTO</t>
  </si>
  <si>
    <t>FORTALECIMIENTO PARA OPERATIVIDAD DE CASA DE JUSTICIA VIGENCIA 2023 DEL MUNICIPIO DE PASTO</t>
  </si>
  <si>
    <t>FORTALECIMIENTO A LOS PROCESOS ARTÍSTICOS CULTURALES PATRIMONIALES E INVESTIGATIVOS VIGENCIA 2023 EN EL MUNICIPIO DE PASTO</t>
  </si>
  <si>
    <t>IMPLEMENTACIÓN DE ESTRATEGIAS PARA LA DISMINUCIÓN DEL BAJO PESO AL NACER VIGENCIA 2023 MUNICIPIO DE PASTO</t>
  </si>
  <si>
    <t>FORTALECIMIENTO AL PROCESO DE PLANEACIÓN ESTRATÉGICA VIGENCIA 2023 MUNICIPIO DE PASTO</t>
  </si>
  <si>
    <t>APOYO A LA POBLACIÓN VICTIMA DEL CONFLICTO ARMADO VIGENCIA 2023 EN EL MUNICIPIO DE PASTO</t>
  </si>
  <si>
    <t>FORTALECIMIENTO DE ESCENARIOS DE PARTICIPACIÓN Y OFERTA DE OPORTUNIDADES PARA POBLACIÓN JOVEN VIGENCIA 2023 PASTO</t>
  </si>
  <si>
    <t>FORTALECIMIENTO DE LAS TIC EN LOS ESTABLECIMIENTOS EDUCATIVOS VIGENCIA 2023 EN EL MUNICIPIO DE PASTO</t>
  </si>
  <si>
    <t>MEJORAMIENTO Y MANTENIMIENTO DE LA MALLA VIAL RURAL VIGENCIA 2023 MUNICIPIO DE PASTO</t>
  </si>
  <si>
    <t>FORTALECIMIENTO DE REDES PARA UNA SALUD MENTAL DE CALIDAD VIGENCIA 2023 MUNICIPIO DE PASTO</t>
  </si>
  <si>
    <t>FORMULACIÓN DE ESTRATEGIAS DE CRECIMIENTO VERDE VIGENCIA 2023 PARA EL MUNICIPIO DE PASTO</t>
  </si>
  <si>
    <t>IMPLEMENTACIÓN DE ACCIONES EN PRO DE UNA CIUDAD SOSTENIBLE Y RESILIENTE SEMBRANDO CAPITAL VIGENCIA 2023 EN EL MUNICIPIO DE PASTO</t>
  </si>
  <si>
    <t>CONSERVACIÓN DE ÁREAS DE RECARGA HÍDRICA Y OTROS SERVICIOS ECOSISTÉMICOS VIGENCIA 2023 EN EL MUNICIPIO DE PASTO</t>
  </si>
  <si>
    <t>SUBSIDIO DEL FONDO DE SOLIDARIDAD Y REDISTRIBUCIÓN DE INGRESOS DEL SECTOR RURAL - VIGENCIA 2023 MUNICIPIO DE PASTO</t>
  </si>
  <si>
    <t>MEJORAMIENTO COBERTURA CALIDAD Y CONTINUIDAD EN LA PRESTACIÓN DEL SERVICIO PÚBLICO DE ACUEDUCTO Y ALCANTARILLADO DE LOS SECTORES RURALES Y SUBURBANOS VIGENCIA 2023 DEL MUNICIPIO DE PASTO</t>
  </si>
  <si>
    <t>INVENTARIO DE BIENES INMUEBLES DE PROPIEDAD DEL MUNICIPIO VIGENCIA 2023 ALCALDÍA DE PASTO</t>
  </si>
  <si>
    <t>FORTALECIMIENTO DE LA GOBERNABILIDAD AMBIENTAL VIGENCIA 2023 EN EL MUNICIPIO DE PASTO</t>
  </si>
  <si>
    <t>MEJORAMIENTO DEL SISTEMA GENERAL DE SEGURIDAD SOCIAL EN SALUD - SGSSS VIGENCIA 2023 EN EL MUNICIPIO DE PASTO</t>
  </si>
  <si>
    <t>FORTALECIMIENTO DE LA GOBERNANZA AMBIENTAL PARA EL DESARROLLO SOSTENIBLE VIGENCIA 2023 EN EL MUNICIPIO DE PASTO PASTO</t>
  </si>
  <si>
    <t>FORMACIÓN Y EDUCACIÓN AMBIENTAL PARA LA SOSTENIBILIDAD VIGENCIA 2023 EN EL MUNICIPIO DE PASTO</t>
  </si>
  <si>
    <t>PREVENCIÓN DE ENFERMEDADES NO TRANSMISIBLES VIGENCIA 2023 EN EL MUNICIPIO DE PASTO</t>
  </si>
  <si>
    <t>INVENTARIO DE BIENES MUEBLES Y EQUIPOS VIGENCIA 2023 ALMACÉN GENERAL ALCALDÍA DE PASTO</t>
  </si>
  <si>
    <t>MEJORAMIENTO Y RECUPERACIÓN DEL ESPACIO PÚBLICO VIGENCIA 2023 EN EL MUNICIPIO DE PASTO</t>
  </si>
  <si>
    <t>MEJORAMIENTO DE LAS CONDICIONES FÍSICO LOCATIVAS VIGENCIA 2023 EN LAS SEDES DE LA ALCALDÍA MUNICIPAL DE PASTO</t>
  </si>
  <si>
    <t>IMPLEMENTACIÓN DEL SISTEMA ESTRATÉGICO DE TRANSPORTE PÚBLICO DE PASAJEROS VIGENCIA 2023 PARA LA CIUDAD DE PASTO</t>
  </si>
  <si>
    <t>FORTALECIMIENTO DE LA ARTICULACIÓN INTERSECTORIAL Y COMUNITARIA EN LA GARANTÍA PROGRESIVA DEL DERECHO HUMANO A LA ALIMENTACIÓN Y NUTRICIÓN ADECUADA 2023 EN EL MUNICIPIO DE PASTO</t>
  </si>
  <si>
    <t>IMPLEMENTACIÓN DE LA POLÍTICA PÚBLICA DE BIENESTAR Y PROTECCIÓN ANIMAL VIGENCIA 2023 EN EL MUNICIPIO DE PASTO</t>
  </si>
  <si>
    <t>DESARROLLO DE ESTRATEGIAS PARA LA DISMINUCIÓN DE LA ACCIDENTALIDAD Y SINIESTRALIDAD VIAL VIGENCIA 2023 EN EL MUNICIPIO DE PASTO</t>
  </si>
  <si>
    <t>FORTALECIMIENTO DEL CONOCIMIENTO DE LOS DERECHOS SEXUALES DERECHOS REPRODUCTIVOS VIGENCIA 2023 EN EL MUNICIPIO DE PASTO</t>
  </si>
  <si>
    <t>PREVENCIÓN DE ENFERMEDADES TRANSMISIBLES E INMUNOPREVENIBLES VIGENCIA 2023 DEL MUNICIPIO DE PASTO</t>
  </si>
  <si>
    <t>FORTALECIMIENTO DE LA SALUD HUMANISTA EN POBLACIONES VULNERABLES VIGENCIA 2023 EN EL MUNICIPIO DE PASTO</t>
  </si>
  <si>
    <t>FORTALECIMIENTO EN LA IMPLEMENTACIÓN DE LOS INSTRUMENTOS DE PLANIFICACIÓN Y ORDENAMIENTO TERRITORIAL - VIGENCIA 2023 - DEL MUNICIPIO DE PASTO</t>
  </si>
  <si>
    <t>IMPLEMENTACIÓN DE ACCIONES ENCAMINADAS A PROMOVER MEDIOS DE TRANSPORTE SOSTENIBLES VIGENCIA 2023 EN EL MUNICIPIO DE PASTO</t>
  </si>
  <si>
    <t>ASISTENCIA PARA MEJORAR LA GESTIÓN DE LA SALUD PÚBLICA VIGENCIA 2023 MUNICIPIO DE PASTO</t>
  </si>
  <si>
    <t>ADQUISICIÓN MEJORAMIENTO YO REMODELACIÓN DE LAS INSTALACIONES DE LA SECRETARÍA DE TRÁNSITO Y TRANSPORTE VIGENCIA 2023 MUNICIPIO DE PASTO</t>
  </si>
  <si>
    <t>DESARROLLO DE LA GESTIÓN ECOLÓGICA Y ÁREAS PROTEGIDAS VIGENCIA 2023 DEL MUNICIPIO DE PASTO</t>
  </si>
  <si>
    <t>CONSTRUCCIÓN DEL PARQUE AMBIENTAL QUEBRADA GUACHUCAL VIGENCIA 2023 DEL MUNICIPIO DE PASTO</t>
  </si>
  <si>
    <t>MEJORAMIENTO DEL PARQUE RECREATIVO DE JONGOVITO CENTRO - VIGENCIA 2023 - MUNICIPIO DE PASTO</t>
  </si>
  <si>
    <t>FORTALECIMIENTO DE LAS TECNOLOGÍAS DE LA INFORMACIÓN Y LAS COMUNICACIONES VIGENCIA 2023 DEL MUNICIPIO PASTO</t>
  </si>
  <si>
    <t>MEJORAMIENTO DE LA SALUD Y LA SEGURIDAD EN EL TRABAJO DE LA POBLACIÓN DE TRABAJADORES FORMAL E INFORMAL VIGENCIA 2023 DE PASTO</t>
  </si>
  <si>
    <t>FORTALECIMIENTO DEL SISTEMA ORGANIZACIONAL DE LAS PLAZAS DEL MERCADO VIGENCIA 2023 EN EL MUNICIPIO DE PASTO</t>
  </si>
  <si>
    <t>FORTALECIMIENTO DE LOS MECANISMOS DE DEFENSA JURÍDICA VIGENCIA 2023 EN EL MUNICIPIO DE PASTO</t>
  </si>
  <si>
    <t>FORTALECIMIENTO DEL SISTEMA GESTIÓN DOCUMENTAL VIGENCIA 2023 ALCALDÍA DE PASTO</t>
  </si>
  <si>
    <t>FORTALECIMIENTO Y OPERATIVIDAD DEL SISTEMA DE IDENTIFICACIÓN DE POTENCIALES BENEFICIARIOS DE PROGRAMAS SOCIALES DEL ESTADO SISBEN VERSIÓN 2023 EN EL MUNICIPIO DE PASTO</t>
  </si>
  <si>
    <t>FORTALECIMIENTO DE LA UNIDAD DE ATENCIÓN AL CIUDADANO VIGENCIA 2023 DEL MUNICIPIO DE PASTO</t>
  </si>
  <si>
    <t>ACTUALIZACIÓN DE LA ESTRATIFICACIÓN SOCIOECONÓMICA VIGENCIA 2023 DEL MUNICIPIO DE PASTO</t>
  </si>
  <si>
    <t>MEJORAMIENTO DE LA RED ELÉCTRICA RURAL VIGENCIA 2023 DEL MUNICIPIO DE PASTO</t>
  </si>
  <si>
    <t>SUBSIDIO PARA LA PRESTACIÓN DE SERVICIOS PÚBLICOS DE ACUEDUCTO Y ALCANTARILLADO VIGENCIA 2023 MUNICIPIO DE PASTO</t>
  </si>
  <si>
    <t>FORTALECIMIENTO AL PROCESO DE RECICLAJE TRANSFERENCIA Y MANEJO ADECUADO DE RESIDUOS SÓLIDOS VIGENCIA 2023 EN EL MUNICIPIO PASTO</t>
  </si>
  <si>
    <t>PRESTACIÓN DEL SERVICIO DE ALUMBRADO PÚBLICO MEDIANTE CONTRATO DE CONCESIÓN VIGENTE 2015-2051 EN EL SECTOR URBANO Y RURAL VIGENCIA 2023 DEL MUNICIPIO DE PASTO</t>
  </si>
  <si>
    <t>CONTROL PARA MITIGAR LOS EFECTOS DE LA PANDEMIA DEL COVID 19 VIGENCIA 2023 EN EL MUNICIPIO DE PASTO</t>
  </si>
  <si>
    <t>CONSTRUCCIÓN DE SEDES PARA CORREGIDURÍAS EN LA VIGENCIA 2023 EN CORREGIMIENTOS DEL MUNICIPIO DE PASTO</t>
  </si>
  <si>
    <t>SUBSIDIO Y APORTES SOLIDARIOS PARA EL SERVICIO PÚBLICO DOMICILIARIO DE ASEO EN LOS ESTRATOS 12 Y 3 SECTOR URBANO Y RURAL VIGENCIA 2023 EN EL MUNICIPIO DE PASTO</t>
  </si>
  <si>
    <t>MANTENIMIENTO Y MEJORAMIENTO DE LA MALLA VIAL URBANA VIGENCIA 2023 DEL MUNICIPIO DE PASTO</t>
  </si>
  <si>
    <t>MEJORAMIENTO DEL AMBIENTE LABORAL EN LA SECRETARIA DE EDUCACIÓN Y EN LOS ESTABLECIMIENTOS EDUCATIVOS VIGENCIA 2023 EN EL MUNICIPIO DE PASTO</t>
  </si>
  <si>
    <t>APOYO A LOS PROYECTOS PEDAGÓGICOS TRANSVERSALES Y LA CALIDAD EDUCATIVA EN LOS EE VIGENCIA 2023 DEL MUNICIPIO DE PASTO</t>
  </si>
  <si>
    <t>IMPLEMENTACIÓN DE PRÁCTICAS PEDAGÓGICAS PARA EL MEJORAMIENTO DE LA CALIDAD EDUCATIVA EN LOS ESTABLECIMIENTOS EDUCATIVOS VIGENCIA 2023 EN EL MUNICIPIO DE PASTO</t>
  </si>
  <si>
    <t>FORTALECIMIENTO DE PROCESOS PEDAGÓGICOS PARA EL MEJORAMIENTO DE LA CALIDAD EDUCATIVA EN LOS EE VIGENCIA 2023 EN EL MUNICIPIO DE PASTO</t>
  </si>
  <si>
    <t>FORTALECIMIENTO DE LOS PROYECTOS OBLIGATORIOS Y TRANSVERSALES PARA LA CONVIVENCIA Y LA CULTURA DE PAZ EN LOS ESTABLECIMIENTOS EDUCATIVOS VIGENCIA 2023 DEL MUNICIPIO DE PASTO</t>
  </si>
  <si>
    <t>MEJORAMIENTO DE ESPACIOS FÍSICOS Y DOTACIÓN EN LOS ESTABLECIMIENTOS EDUCATIVOS OFICIALES VIGENCIA 2023 EN EL MUNICIPIO DE PASTO</t>
  </si>
  <si>
    <t>FORTALECIMIENTO GESTIÓN TRIBUTARIA DE LA VIGENCIA 2023 DEL MUNICIPIO DE PASTO PASTO</t>
  </si>
  <si>
    <t>ADMINISTRACIÓN DE COSTOS DEL SECTOR EDUCATIVO VIGENCIA 2023 PARA EL MUNICIPIO DE PASTO</t>
  </si>
  <si>
    <t>FORTALECIMIENTO DE LOS ESCENARIOS DEPORTIVOS URBANOS Y RURALES VIGENCIA 2023 EN EL MUNICIPIO DE PASTO</t>
  </si>
  <si>
    <t>CONSTRUCCIÓN MEJORAMIENTO YO MANTENIMIENTO DE ESCENARIOS CULTURALES VIGENCIA 2023 DEL MUNICIPIO DE PASTO</t>
  </si>
  <si>
    <t>ADMINISTRACIÓN DE VALORIZACIÓN PARA CONSTRUCCIÓN DE VÍAS URBANAS VIGENCIA 2023 EN EL MUNICIPIO DE PASTO</t>
  </si>
  <si>
    <t>Dirección Administrativa de Plazas de Mercado</t>
  </si>
  <si>
    <t>Secretaría de Planeación</t>
  </si>
  <si>
    <t>Secretaría de Gobierno</t>
  </si>
  <si>
    <t>AVANTE</t>
  </si>
  <si>
    <t>Secretaría de Salud</t>
  </si>
  <si>
    <t>Secretaría de Cultura</t>
  </si>
  <si>
    <t>Secretaría de Educación</t>
  </si>
  <si>
    <t>Oficina de Asuntos Internacionales</t>
  </si>
  <si>
    <t>Secretaría de Desarrollo Comunitario</t>
  </si>
  <si>
    <t>INVIPASTO</t>
  </si>
  <si>
    <t>Oficina de Control Interno</t>
  </si>
  <si>
    <t>Oficina de Planeación de Gestión Institucional</t>
  </si>
  <si>
    <t>Secretaría General</t>
  </si>
  <si>
    <t>Dirección Administrativa de Espacio Público</t>
  </si>
  <si>
    <t>EMPOPASTO</t>
  </si>
  <si>
    <t>SEPAL</t>
  </si>
  <si>
    <t>EMAS</t>
  </si>
  <si>
    <t>Secretaría de Hacienda</t>
  </si>
  <si>
    <t xml:space="preserve">BPIN PROYECTO </t>
  </si>
  <si>
    <t>NOMBRE DEL PROYECTO</t>
  </si>
  <si>
    <t>ESTADO PROYECTO</t>
  </si>
  <si>
    <t>% AVANCE</t>
  </si>
  <si>
    <t>GESTIÓN</t>
  </si>
  <si>
    <t>FINANCIERO</t>
  </si>
  <si>
    <t>PRODUCTO</t>
  </si>
  <si>
    <t>DIMENSIÓN AMBIENTAL</t>
  </si>
  <si>
    <t>Secretaría Gestión Ambiental</t>
  </si>
  <si>
    <t>ABIERTO</t>
  </si>
  <si>
    <t>DIMENSIÓN ECÓNOMICA</t>
  </si>
  <si>
    <t xml:space="preserve">Secretaría de Agricultura </t>
  </si>
  <si>
    <t>Secretaría de Desarrollo Económico y Competitividad</t>
  </si>
  <si>
    <t>Secretaría de Tránsito y Transporte</t>
  </si>
  <si>
    <t>DIMENSIÓN GERENCIA PÚBLICA</t>
  </si>
  <si>
    <t>Departamento Administrtivo de Contratación Pública</t>
  </si>
  <si>
    <t xml:space="preserve">Dirección para la Prev y Atención de Emerg y Desastres </t>
  </si>
  <si>
    <t>Dirección Administrativa de Control Interno Disciplinario</t>
  </si>
  <si>
    <t>Oficina de Comunicación Social</t>
  </si>
  <si>
    <t>Oficina Asesora Jurídica</t>
  </si>
  <si>
    <t>'2021520010114</t>
  </si>
  <si>
    <t>'2022520010069</t>
  </si>
  <si>
    <t>'2022520010070</t>
  </si>
  <si>
    <t>'2022520010071</t>
  </si>
  <si>
    <t>'2022520010072</t>
  </si>
  <si>
    <t>'2022520010073</t>
  </si>
  <si>
    <t>'2022520010081</t>
  </si>
  <si>
    <t>'2022520010085</t>
  </si>
  <si>
    <t>'2022520010087</t>
  </si>
  <si>
    <t>'2022520010088</t>
  </si>
  <si>
    <t>'2022520010092</t>
  </si>
  <si>
    <t>'2022520010140</t>
  </si>
  <si>
    <t>'2022520010152</t>
  </si>
  <si>
    <t xml:space="preserve">Secretaría de Infraestructura </t>
  </si>
  <si>
    <t>'2021520010044</t>
  </si>
  <si>
    <t>'2021520010086</t>
  </si>
  <si>
    <t>'2021520010135</t>
  </si>
  <si>
    <t>'2021520010190</t>
  </si>
  <si>
    <t>'2021520010191</t>
  </si>
  <si>
    <t>'2021520010199</t>
  </si>
  <si>
    <t>'2021520010227</t>
  </si>
  <si>
    <t>'2022520010095</t>
  </si>
  <si>
    <t>'2022520010135</t>
  </si>
  <si>
    <t>'2022520010145</t>
  </si>
  <si>
    <t>'2022520010154</t>
  </si>
  <si>
    <t>'2022520010155</t>
  </si>
  <si>
    <t>'2022520010156</t>
  </si>
  <si>
    <t>CONSTRUCCIÓN PARQUES LOS CHILCOS Y MERCEDARIO VIGENCIA 2022 MUNICIPIO DE PASTO</t>
  </si>
  <si>
    <t>'2022520010012</t>
  </si>
  <si>
    <t>'2022520010013</t>
  </si>
  <si>
    <t>'2022520010014</t>
  </si>
  <si>
    <t>'2022520010119</t>
  </si>
  <si>
    <t>'2022520010124</t>
  </si>
  <si>
    <t>'2022520010125</t>
  </si>
  <si>
    <t>'2022520010133</t>
  </si>
  <si>
    <t>DIMENSIÓN SOCIAL</t>
  </si>
  <si>
    <t>Dirección Administrativa de Juventud</t>
  </si>
  <si>
    <t>'2022520010142</t>
  </si>
  <si>
    <t>'2022520010055</t>
  </si>
  <si>
    <t>'2022520010056</t>
  </si>
  <si>
    <t>Pasto Deporte</t>
  </si>
  <si>
    <t>'2022520010062</t>
  </si>
  <si>
    <t>Secretaría de Bienestar Social</t>
  </si>
  <si>
    <t>Secretaría de las Mujeres, orientaciones sexuales e identidades de género</t>
  </si>
  <si>
    <t>Cumplida</t>
  </si>
  <si>
    <t>Gestión normal</t>
  </si>
  <si>
    <t>Atrasadas</t>
  </si>
  <si>
    <t>No iniciada</t>
  </si>
  <si>
    <t>2022520010009</t>
  </si>
  <si>
    <t>AVANCE PROYECTOS DE INVERSIÓN VIGENCIA 2023 
CONSOLIDADO RANGO DE EJECUCIÓN  
PRIMER TRIMESTRE - CORTE MARZO 31</t>
  </si>
  <si>
    <t>CRITERIOS DE EVALUACIÓN</t>
  </si>
  <si>
    <t>VALOR DEL PROYECTO</t>
  </si>
  <si>
    <t>AVANCE PROYECTO</t>
  </si>
  <si>
    <t>2022520010061</t>
  </si>
  <si>
    <t>2020520010111</t>
  </si>
  <si>
    <t>2021520010064</t>
  </si>
  <si>
    <t>2021520010068</t>
  </si>
  <si>
    <t>2021520010194</t>
  </si>
  <si>
    <t>2021520010195</t>
  </si>
  <si>
    <t>2021520010206</t>
  </si>
  <si>
    <t>1,592,188,854.34</t>
  </si>
  <si>
    <t>No. De Proyectos</t>
  </si>
  <si>
    <t>ESTADO DE LAS METAS</t>
  </si>
  <si>
    <t>RANGO DE EJECUCIÓN</t>
  </si>
  <si>
    <t>Financiero</t>
  </si>
  <si>
    <t>Físico</t>
  </si>
  <si>
    <t>Gestión</t>
  </si>
  <si>
    <r>
      <t xml:space="preserve">AVANCE PROYECTOS DE INVERSIÓN REGISTRADOS EN BANCO DE PROYECTOS 
</t>
    </r>
    <r>
      <rPr>
        <b/>
        <sz val="14"/>
        <color theme="1"/>
        <rFont val="Century Gothic"/>
        <family val="2"/>
      </rPr>
      <t>PRIMER TRIMESTRE
VIGENCIA 2023</t>
    </r>
    <r>
      <rPr>
        <b/>
        <sz val="18"/>
        <color theme="1"/>
        <rFont val="Century Gothic"/>
        <family val="2"/>
      </rPr>
      <t xml:space="preserve">
</t>
    </r>
    <r>
      <rPr>
        <b/>
        <sz val="12"/>
        <color theme="1"/>
        <rFont val="Century Gothic"/>
        <family val="2"/>
      </rPr>
      <t>Fuente: Plataforma SPI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</si>
</sst>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.00_ ;\-#,##0.00\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10"/>
      <color rgb="FF003399"/>
      <name val="Century Gothic"/>
      <family val="2"/>
    </font>
    <font>
      <sz val="14"/>
      <color theme="1"/>
      <name val="Calibri"/>
      <family val="2"/>
      <scheme val="minor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sz val="16"/>
      <color theme="1"/>
      <name val="Century Gothic"/>
      <family val="2"/>
    </font>
    <font>
      <sz val="14"/>
      <color theme="0"/>
      <name val="Calibri"/>
      <family val="2"/>
      <scheme val="minor"/>
    </font>
    <font>
      <sz val="10"/>
      <color theme="0"/>
      <name val="Arial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9"/>
      <name val="Times New Roman"/>
      <family val="1"/>
    </font>
    <font>
      <sz val="10"/>
      <color theme="0"/>
      <name val="Century Gothic"/>
      <family val="2"/>
    </font>
    <font>
      <b/>
      <sz val="14"/>
      <color theme="1"/>
      <name val="Century Gothic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3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8">
    <xf numFmtId="0" fontId="0" fillId="0" borderId="0" xfId="0"/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20" fillId="0" borderId="12" xfId="0" applyFont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43" fontId="23" fillId="36" borderId="11" xfId="0" applyNumberFormat="1" applyFont="1" applyFill="1" applyBorder="1" applyAlignment="1">
      <alignment horizontal="center" vertical="center" wrapText="1"/>
    </xf>
    <xf numFmtId="2" fontId="23" fillId="36" borderId="11" xfId="0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37" borderId="11" xfId="0" applyFont="1" applyFill="1" applyBorder="1" applyAlignment="1">
      <alignment horizontal="center" vertical="center" wrapText="1"/>
    </xf>
    <xf numFmtId="0" fontId="25" fillId="38" borderId="11" xfId="0" applyFont="1" applyFill="1" applyBorder="1" applyAlignment="1">
      <alignment horizontal="center" vertical="center" wrapText="1"/>
    </xf>
    <xf numFmtId="0" fontId="25" fillId="39" borderId="11" xfId="0" applyFont="1" applyFill="1" applyBorder="1" applyAlignment="1">
      <alignment horizontal="center" vertical="center" wrapText="1"/>
    </xf>
    <xf numFmtId="0" fontId="25" fillId="33" borderId="11" xfId="0" applyFont="1" applyFill="1" applyBorder="1" applyAlignment="1">
      <alignment horizontal="center" vertical="center" wrapText="1"/>
    </xf>
    <xf numFmtId="0" fontId="21" fillId="35" borderId="11" xfId="0" applyFont="1" applyFill="1" applyBorder="1" applyAlignment="1">
      <alignment horizontal="center" vertical="center" wrapText="1"/>
    </xf>
    <xf numFmtId="43" fontId="23" fillId="36" borderId="11" xfId="0" applyNumberFormat="1" applyFont="1" applyFill="1" applyBorder="1" applyAlignment="1">
      <alignment horizontal="center" vertical="center"/>
    </xf>
    <xf numFmtId="43" fontId="26" fillId="36" borderId="11" xfId="0" applyNumberFormat="1" applyFont="1" applyFill="1" applyBorder="1" applyAlignment="1">
      <alignment horizontal="center" vertical="center" wrapText="1"/>
    </xf>
    <xf numFmtId="0" fontId="24" fillId="38" borderId="11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24" fillId="0" borderId="11" xfId="0" applyFont="1" applyBorder="1" applyAlignment="1">
      <alignment vertical="center" wrapText="1"/>
    </xf>
    <xf numFmtId="1" fontId="24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34" borderId="11" xfId="0" applyFont="1" applyFill="1" applyBorder="1" applyAlignment="1">
      <alignment horizontal="center" vertical="center" wrapText="1"/>
    </xf>
    <xf numFmtId="165" fontId="23" fillId="35" borderId="11" xfId="1" applyNumberFormat="1" applyFont="1" applyFill="1" applyBorder="1" applyAlignment="1">
      <alignment horizontal="center" vertical="center" wrapText="1"/>
    </xf>
    <xf numFmtId="2" fontId="23" fillId="35" borderId="11" xfId="0" applyNumberFormat="1" applyFont="1" applyFill="1" applyBorder="1" applyAlignment="1">
      <alignment horizontal="center" vertical="center" wrapText="1"/>
    </xf>
    <xf numFmtId="0" fontId="25" fillId="0" borderId="11" xfId="0" quotePrefix="1" applyFont="1" applyBorder="1" applyAlignment="1">
      <alignment horizontal="center" vertical="center" wrapText="1"/>
    </xf>
    <xf numFmtId="0" fontId="23" fillId="36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vertical="center" wrapText="1"/>
    </xf>
    <xf numFmtId="4" fontId="24" fillId="0" borderId="11" xfId="0" applyNumberFormat="1" applyFont="1" applyBorder="1" applyAlignment="1">
      <alignment horizontal="center" vertical="center" wrapText="1"/>
    </xf>
    <xf numFmtId="4" fontId="24" fillId="0" borderId="11" xfId="1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39" borderId="11" xfId="0" applyFont="1" applyFill="1" applyBorder="1" applyAlignment="1">
      <alignment horizontal="center" vertical="center" wrapText="1"/>
    </xf>
    <xf numFmtId="4" fontId="24" fillId="0" borderId="11" xfId="0" applyNumberFormat="1" applyFont="1" applyBorder="1" applyAlignment="1">
      <alignment horizontal="center" vertical="center"/>
    </xf>
    <xf numFmtId="3" fontId="24" fillId="0" borderId="11" xfId="0" applyNumberFormat="1" applyFont="1" applyBorder="1" applyAlignment="1">
      <alignment horizontal="center" vertical="center" wrapText="1"/>
    </xf>
    <xf numFmtId="4" fontId="27" fillId="0" borderId="11" xfId="0" applyNumberFormat="1" applyFont="1" applyBorder="1" applyAlignment="1">
      <alignment horizontal="center" vertical="center"/>
    </xf>
    <xf numFmtId="0" fontId="21" fillId="36" borderId="11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11" xfId="0" applyFont="1" applyBorder="1" applyAlignment="1">
      <alignment horizontal="center" vertical="center" wrapText="1"/>
    </xf>
    <xf numFmtId="0" fontId="29" fillId="38" borderId="11" xfId="0" applyFont="1" applyFill="1" applyBorder="1" applyAlignment="1">
      <alignment horizontal="center" vertical="center" wrapText="1"/>
    </xf>
    <xf numFmtId="0" fontId="31" fillId="38" borderId="11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wrapText="1"/>
    </xf>
    <xf numFmtId="0" fontId="31" fillId="33" borderId="11" xfId="0" applyFont="1" applyFill="1" applyBorder="1" applyAlignment="1">
      <alignment horizontal="center" vertical="center" wrapText="1"/>
    </xf>
    <xf numFmtId="0" fontId="29" fillId="39" borderId="11" xfId="0" applyFont="1" applyFill="1" applyBorder="1" applyAlignment="1">
      <alignment horizontal="center" vertical="center" wrapText="1"/>
    </xf>
    <xf numFmtId="0" fontId="31" fillId="39" borderId="11" xfId="0" applyFont="1" applyFill="1" applyBorder="1" applyAlignment="1">
      <alignment horizontal="center" vertical="center" wrapText="1"/>
    </xf>
    <xf numFmtId="0" fontId="29" fillId="37" borderId="11" xfId="0" applyFont="1" applyFill="1" applyBorder="1" applyAlignment="1">
      <alignment horizontal="center" vertical="center" wrapText="1"/>
    </xf>
    <xf numFmtId="0" fontId="31" fillId="37" borderId="11" xfId="0" applyFont="1" applyFill="1" applyBorder="1" applyAlignment="1">
      <alignment horizontal="center" vertical="center" wrapText="1"/>
    </xf>
    <xf numFmtId="9" fontId="31" fillId="38" borderId="11" xfId="0" applyNumberFormat="1" applyFont="1" applyFill="1" applyBorder="1" applyAlignment="1">
      <alignment horizontal="center" vertical="center" wrapText="1"/>
    </xf>
    <xf numFmtId="9" fontId="31" fillId="33" borderId="11" xfId="0" applyNumberFormat="1" applyFont="1" applyFill="1" applyBorder="1" applyAlignment="1">
      <alignment horizontal="center" vertical="center" wrapText="1"/>
    </xf>
    <xf numFmtId="9" fontId="31" fillId="39" borderId="11" xfId="0" applyNumberFormat="1" applyFont="1" applyFill="1" applyBorder="1" applyAlignment="1">
      <alignment horizontal="center" vertical="center" wrapText="1"/>
    </xf>
    <xf numFmtId="9" fontId="31" fillId="37" borderId="1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33" fillId="0" borderId="0" xfId="0" applyFont="1" applyAlignment="1">
      <alignment horizontal="center" vertical="center" wrapText="1"/>
    </xf>
    <xf numFmtId="2" fontId="25" fillId="37" borderId="11" xfId="0" applyNumberFormat="1" applyFont="1" applyFill="1" applyBorder="1" applyAlignment="1">
      <alignment horizontal="center" vertical="center" wrapText="1"/>
    </xf>
    <xf numFmtId="2" fontId="25" fillId="39" borderId="11" xfId="0" applyNumberFormat="1" applyFont="1" applyFill="1" applyBorder="1" applyAlignment="1">
      <alignment horizontal="center" vertical="center" wrapText="1"/>
    </xf>
    <xf numFmtId="2" fontId="25" fillId="38" borderId="11" xfId="0" applyNumberFormat="1" applyFont="1" applyFill="1" applyBorder="1" applyAlignment="1">
      <alignment horizontal="center" vertical="center" wrapText="1"/>
    </xf>
    <xf numFmtId="2" fontId="25" fillId="33" borderId="11" xfId="0" applyNumberFormat="1" applyFont="1" applyFill="1" applyBorder="1" applyAlignment="1">
      <alignment horizontal="center" vertical="center" wrapText="1"/>
    </xf>
    <xf numFmtId="0" fontId="34" fillId="0" borderId="0" xfId="0" applyFont="1"/>
    <xf numFmtId="0" fontId="35" fillId="0" borderId="0" xfId="0" applyFont="1"/>
    <xf numFmtId="0" fontId="20" fillId="0" borderId="0" xfId="0" applyFont="1" applyAlignment="1">
      <alignment horizontal="center" vertical="center"/>
    </xf>
    <xf numFmtId="9" fontId="34" fillId="0" borderId="0" xfId="0" applyNumberFormat="1" applyFont="1" applyBorder="1"/>
    <xf numFmtId="0" fontId="35" fillId="0" borderId="0" xfId="0" applyFont="1" applyFill="1" applyAlignment="1">
      <alignment vertical="center"/>
    </xf>
    <xf numFmtId="0" fontId="35" fillId="0" borderId="0" xfId="0" applyFont="1" applyBorder="1"/>
    <xf numFmtId="0" fontId="20" fillId="0" borderId="0" xfId="0" applyFont="1" applyBorder="1" applyAlignment="1">
      <alignment horizontal="center" vertical="center"/>
    </xf>
    <xf numFmtId="2" fontId="36" fillId="0" borderId="0" xfId="0" applyNumberFormat="1" applyFont="1"/>
    <xf numFmtId="9" fontId="34" fillId="0" borderId="0" xfId="0" applyNumberFormat="1" applyFont="1"/>
    <xf numFmtId="0" fontId="17" fillId="0" borderId="0" xfId="0" applyFont="1" applyBorder="1"/>
    <xf numFmtId="9" fontId="17" fillId="0" borderId="0" xfId="0" applyNumberFormat="1" applyFont="1" applyBorder="1"/>
    <xf numFmtId="0" fontId="37" fillId="0" borderId="0" xfId="0" applyFont="1" applyFill="1" applyBorder="1" applyAlignment="1">
      <alignment horizontal="center" vertical="center" wrapText="1"/>
    </xf>
    <xf numFmtId="0" fontId="17" fillId="0" borderId="0" xfId="0" applyFont="1"/>
    <xf numFmtId="0" fontId="30" fillId="0" borderId="17" xfId="0" applyFont="1" applyBorder="1" applyAlignment="1">
      <alignment vertical="center" wrapText="1"/>
    </xf>
    <xf numFmtId="0" fontId="30" fillId="0" borderId="18" xfId="0" applyFont="1" applyBorder="1" applyAlignment="1">
      <alignment vertical="center" wrapText="1"/>
    </xf>
    <xf numFmtId="0" fontId="30" fillId="0" borderId="19" xfId="0" applyFont="1" applyBorder="1" applyAlignment="1">
      <alignment vertical="center" wrapText="1"/>
    </xf>
    <xf numFmtId="0" fontId="30" fillId="0" borderId="20" xfId="0" applyFont="1" applyBorder="1" applyAlignment="1">
      <alignment vertical="center" wrapText="1"/>
    </xf>
    <xf numFmtId="0" fontId="30" fillId="0" borderId="21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21" fillId="35" borderId="14" xfId="0" applyFont="1" applyFill="1" applyBorder="1" applyAlignment="1">
      <alignment horizontal="center" vertical="center" wrapText="1"/>
    </xf>
    <xf numFmtId="0" fontId="21" fillId="35" borderId="15" xfId="0" applyFont="1" applyFill="1" applyBorder="1" applyAlignment="1">
      <alignment horizontal="center" vertical="center" wrapText="1"/>
    </xf>
    <xf numFmtId="0" fontId="21" fillId="35" borderId="16" xfId="0" applyFont="1" applyFill="1" applyBorder="1" applyAlignment="1">
      <alignment horizontal="center" vertical="center" wrapText="1"/>
    </xf>
    <xf numFmtId="0" fontId="23" fillId="34" borderId="15" xfId="0" applyFont="1" applyFill="1" applyBorder="1" applyAlignment="1">
      <alignment horizontal="center" vertical="center" wrapText="1"/>
    </xf>
    <xf numFmtId="0" fontId="23" fillId="34" borderId="16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3" fillId="36" borderId="11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5" borderId="11" xfId="0" applyFont="1" applyFill="1" applyBorder="1" applyAlignment="1">
      <alignment horizontal="center" vertical="center" wrapText="1"/>
    </xf>
    <xf numFmtId="0" fontId="23" fillId="36" borderId="11" xfId="0" applyFont="1" applyFill="1" applyBorder="1" applyAlignment="1">
      <alignment horizontal="center" vertical="center"/>
    </xf>
    <xf numFmtId="0" fontId="26" fillId="36" borderId="11" xfId="0" applyFont="1" applyFill="1" applyBorder="1" applyAlignment="1">
      <alignment horizontal="center" vertical="center" wrapText="1"/>
    </xf>
    <xf numFmtId="0" fontId="22" fillId="35" borderId="11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43" fontId="23" fillId="35" borderId="14" xfId="1" applyFont="1" applyFill="1" applyBorder="1" applyAlignment="1">
      <alignment horizontal="center" vertical="center" wrapText="1"/>
    </xf>
    <xf numFmtId="43" fontId="23" fillId="35" borderId="16" xfId="1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993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74083</xdr:colOff>
      <xdr:row>0</xdr:row>
      <xdr:rowOff>35984</xdr:rowOff>
    </xdr:from>
    <xdr:to>
      <xdr:col>7</xdr:col>
      <xdr:colOff>1037166</xdr:colOff>
      <xdr:row>1</xdr:row>
      <xdr:rowOff>476251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6750" y="35984"/>
          <a:ext cx="2931583" cy="181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6"/>
  <sheetViews>
    <sheetView tabSelected="1" zoomScale="90" zoomScaleNormal="90" workbookViewId="0">
      <pane ySplit="4" topLeftCell="A5" activePane="bottomLeft" state="frozen"/>
      <selection pane="bottomLeft" activeCell="A5" sqref="A5:B5"/>
    </sheetView>
  </sheetViews>
  <sheetFormatPr baseColWidth="10" defaultRowHeight="15" x14ac:dyDescent="0.25"/>
  <cols>
    <col min="1" max="1" width="18.85546875" style="21" customWidth="1"/>
    <col min="2" max="2" width="70.7109375" style="2" customWidth="1"/>
    <col min="3" max="3" width="23" style="30" customWidth="1"/>
    <col min="4" max="7" width="14.7109375" style="18" customWidth="1"/>
    <col min="8" max="8" width="16.5703125" style="18" customWidth="1"/>
    <col min="9" max="9" width="14.7109375" style="51" customWidth="1"/>
    <col min="10" max="10" width="25.7109375" style="60" hidden="1" customWidth="1"/>
    <col min="11" max="11" width="11.42578125" style="60" hidden="1" customWidth="1"/>
    <col min="12" max="12" width="12.5703125" style="60" hidden="1" customWidth="1"/>
    <col min="13" max="14" width="0" style="60" hidden="1" customWidth="1"/>
    <col min="15" max="16" width="11.42578125" style="64"/>
    <col min="17" max="18" width="11.42578125" style="60"/>
  </cols>
  <sheetData>
    <row r="1" spans="1:18" s="36" customFormat="1" ht="108" customHeight="1" x14ac:dyDescent="0.3">
      <c r="A1" s="78" t="s">
        <v>257</v>
      </c>
      <c r="B1" s="78"/>
      <c r="C1" s="78"/>
      <c r="D1" s="78"/>
      <c r="E1" s="78"/>
      <c r="F1" s="72"/>
      <c r="G1" s="73"/>
      <c r="H1" s="74"/>
      <c r="I1" s="50"/>
      <c r="J1" s="59"/>
      <c r="K1" s="59"/>
      <c r="L1" s="59"/>
      <c r="M1" s="59"/>
      <c r="N1" s="59"/>
      <c r="O1" s="62"/>
      <c r="P1" s="62"/>
      <c r="Q1" s="67"/>
      <c r="R1" s="59"/>
    </row>
    <row r="2" spans="1:18" s="36" customFormat="1" ht="42" customHeight="1" thickBot="1" x14ac:dyDescent="0.35">
      <c r="A2" s="79"/>
      <c r="B2" s="79"/>
      <c r="C2" s="79"/>
      <c r="D2" s="79"/>
      <c r="E2" s="79"/>
      <c r="F2" s="75"/>
      <c r="G2" s="76"/>
      <c r="H2" s="77"/>
      <c r="I2" s="50"/>
      <c r="J2" s="59"/>
      <c r="K2" s="59"/>
      <c r="L2" s="59"/>
      <c r="M2" s="59"/>
      <c r="N2" s="59"/>
      <c r="O2" s="62"/>
      <c r="P2" s="62"/>
      <c r="Q2" s="67"/>
      <c r="R2" s="59"/>
    </row>
    <row r="3" spans="1:18" ht="25.5" customHeight="1" x14ac:dyDescent="0.25">
      <c r="A3" s="88" t="s">
        <v>170</v>
      </c>
      <c r="B3" s="88" t="s">
        <v>171</v>
      </c>
      <c r="C3" s="85" t="s">
        <v>241</v>
      </c>
      <c r="D3" s="88" t="s">
        <v>173</v>
      </c>
      <c r="E3" s="88"/>
      <c r="F3" s="84"/>
      <c r="G3" s="83" t="s">
        <v>242</v>
      </c>
      <c r="H3" s="93" t="s">
        <v>172</v>
      </c>
      <c r="N3" s="63"/>
      <c r="O3" s="68" t="s">
        <v>254</v>
      </c>
      <c r="P3" s="69">
        <v>0.45</v>
      </c>
      <c r="Q3" s="70"/>
    </row>
    <row r="4" spans="1:18" ht="25.5" customHeight="1" x14ac:dyDescent="0.25">
      <c r="A4" s="88"/>
      <c r="B4" s="88"/>
      <c r="C4" s="86"/>
      <c r="D4" s="22" t="s">
        <v>175</v>
      </c>
      <c r="E4" s="22" t="s">
        <v>174</v>
      </c>
      <c r="F4" s="22" t="s">
        <v>176</v>
      </c>
      <c r="G4" s="83"/>
      <c r="H4" s="94"/>
      <c r="O4" s="68" t="s">
        <v>255</v>
      </c>
      <c r="P4" s="69">
        <v>0.45</v>
      </c>
      <c r="Q4" s="71"/>
    </row>
    <row r="5" spans="1:18" ht="24" customHeight="1" x14ac:dyDescent="0.25">
      <c r="A5" s="89" t="s">
        <v>177</v>
      </c>
      <c r="B5" s="89"/>
      <c r="C5" s="23">
        <f>+C6+C21</f>
        <v>21860808677.029999</v>
      </c>
      <c r="D5" s="24">
        <f>+D6+D21/2</f>
        <v>17.387857142857143</v>
      </c>
      <c r="E5" s="24">
        <f>+E6+E21/2</f>
        <v>68.285714285714278</v>
      </c>
      <c r="F5" s="24">
        <f>+F6+F21/2</f>
        <v>12.571428571428571</v>
      </c>
      <c r="G5" s="83"/>
      <c r="H5" s="94"/>
      <c r="O5" s="68" t="s">
        <v>256</v>
      </c>
      <c r="P5" s="69">
        <v>0.1</v>
      </c>
      <c r="Q5" s="71"/>
    </row>
    <row r="6" spans="1:18" ht="30" customHeight="1" x14ac:dyDescent="0.25">
      <c r="A6" s="87" t="s">
        <v>178</v>
      </c>
      <c r="B6" s="87"/>
      <c r="C6" s="6">
        <f>SUM(C7:C20)</f>
        <v>12869623937.029999</v>
      </c>
      <c r="D6" s="7">
        <f>AVERAGE(D7:D20)</f>
        <v>9.7578571428571426</v>
      </c>
      <c r="E6" s="7">
        <f>AVERAGE(E7:E20)</f>
        <v>18.285714285714285</v>
      </c>
      <c r="F6" s="7">
        <f>AVERAGE(F7:F20)</f>
        <v>12.571428571428571</v>
      </c>
      <c r="G6" s="84"/>
      <c r="H6" s="94"/>
    </row>
    <row r="7" spans="1:18" s="1" customFormat="1" ht="47.25" customHeight="1" x14ac:dyDescent="0.25">
      <c r="A7" s="20">
        <v>2019520010066</v>
      </c>
      <c r="B7" s="19" t="s">
        <v>0</v>
      </c>
      <c r="C7" s="28">
        <v>3198033828</v>
      </c>
      <c r="D7" s="9">
        <v>0</v>
      </c>
      <c r="E7" s="9">
        <v>0</v>
      </c>
      <c r="F7" s="9">
        <v>0</v>
      </c>
      <c r="G7" s="55">
        <f>AVERAGE(D7*P$3)+(E7*P$5)+(F7*P$4)</f>
        <v>0</v>
      </c>
      <c r="H7" s="3" t="s">
        <v>179</v>
      </c>
      <c r="I7" s="52">
        <v>1</v>
      </c>
      <c r="J7" s="61"/>
      <c r="K7" s="61"/>
      <c r="L7" s="61"/>
      <c r="M7" s="61"/>
      <c r="N7" s="61"/>
      <c r="O7" s="65"/>
      <c r="P7" s="65"/>
      <c r="Q7" s="61"/>
      <c r="R7" s="61"/>
    </row>
    <row r="8" spans="1:18" s="1" customFormat="1" ht="47.25" customHeight="1" x14ac:dyDescent="0.25">
      <c r="A8" s="20">
        <v>2021520010157</v>
      </c>
      <c r="B8" s="19" t="s">
        <v>11</v>
      </c>
      <c r="C8" s="32">
        <v>1816877585</v>
      </c>
      <c r="D8" s="9">
        <v>0</v>
      </c>
      <c r="E8" s="9">
        <v>0</v>
      </c>
      <c r="F8" s="9">
        <v>0</v>
      </c>
      <c r="G8" s="55">
        <f t="shared" ref="G8:G19" si="0">AVERAGE(D8*P$3)+(E8*P$5)+(F8*P$4)</f>
        <v>0</v>
      </c>
      <c r="H8" s="3" t="s">
        <v>179</v>
      </c>
      <c r="I8" s="52">
        <v>1</v>
      </c>
      <c r="J8" s="61"/>
      <c r="K8" s="61"/>
      <c r="L8" s="61"/>
      <c r="M8" s="61"/>
      <c r="N8" s="61"/>
      <c r="O8" s="65"/>
      <c r="P8" s="65"/>
      <c r="Q8" s="61"/>
      <c r="R8" s="61"/>
    </row>
    <row r="9" spans="1:18" s="1" customFormat="1" ht="54.75" customHeight="1" x14ac:dyDescent="0.25">
      <c r="A9" s="20">
        <v>2022520010047</v>
      </c>
      <c r="B9" s="19" t="s">
        <v>50</v>
      </c>
      <c r="C9" s="32">
        <v>113800000</v>
      </c>
      <c r="D9" s="11">
        <v>10.98</v>
      </c>
      <c r="E9" s="10">
        <v>60</v>
      </c>
      <c r="F9" s="10">
        <v>30</v>
      </c>
      <c r="G9" s="57">
        <f t="shared" si="0"/>
        <v>24.441000000000003</v>
      </c>
      <c r="H9" s="3" t="s">
        <v>179</v>
      </c>
      <c r="I9" s="52">
        <v>1</v>
      </c>
      <c r="J9" s="61"/>
      <c r="K9" s="61"/>
      <c r="L9" s="61"/>
      <c r="M9" s="61"/>
      <c r="N9" s="61"/>
      <c r="O9" s="65"/>
      <c r="P9" s="65"/>
      <c r="Q9" s="61"/>
      <c r="R9" s="61"/>
    </row>
    <row r="10" spans="1:18" s="1" customFormat="1" ht="47.25" customHeight="1" x14ac:dyDescent="0.25">
      <c r="A10" s="20">
        <v>2022520010097</v>
      </c>
      <c r="B10" s="19" t="s">
        <v>97</v>
      </c>
      <c r="C10" s="32">
        <v>27500000</v>
      </c>
      <c r="D10" s="11">
        <v>9.09</v>
      </c>
      <c r="E10" s="11">
        <v>10</v>
      </c>
      <c r="F10" s="11">
        <v>4</v>
      </c>
      <c r="G10" s="56">
        <f t="shared" si="0"/>
        <v>6.8905000000000003</v>
      </c>
      <c r="H10" s="3" t="s">
        <v>179</v>
      </c>
      <c r="I10" s="52">
        <v>1</v>
      </c>
      <c r="J10" s="61"/>
      <c r="K10" s="61"/>
      <c r="L10" s="61"/>
      <c r="M10" s="61"/>
      <c r="N10" s="61"/>
      <c r="O10" s="65"/>
      <c r="P10" s="65"/>
      <c r="Q10" s="61"/>
      <c r="R10" s="61"/>
    </row>
    <row r="11" spans="1:18" s="1" customFormat="1" ht="55.5" customHeight="1" x14ac:dyDescent="0.25">
      <c r="A11" s="20">
        <v>2022520010098</v>
      </c>
      <c r="B11" s="19" t="s">
        <v>98</v>
      </c>
      <c r="C11" s="32">
        <v>1651400000</v>
      </c>
      <c r="D11" s="10">
        <v>30.25</v>
      </c>
      <c r="E11" s="10">
        <v>100</v>
      </c>
      <c r="F11" s="10">
        <v>25</v>
      </c>
      <c r="G11" s="57">
        <f t="shared" si="0"/>
        <v>34.862499999999997</v>
      </c>
      <c r="H11" s="3" t="s">
        <v>179</v>
      </c>
      <c r="I11" s="52">
        <v>1</v>
      </c>
      <c r="J11" s="61"/>
      <c r="K11" s="61"/>
      <c r="L11" s="61"/>
      <c r="M11" s="61"/>
      <c r="N11" s="61"/>
      <c r="O11" s="65"/>
      <c r="P11" s="65"/>
      <c r="Q11" s="61"/>
      <c r="R11" s="61"/>
    </row>
    <row r="12" spans="1:18" s="1" customFormat="1" ht="47.25" customHeight="1" x14ac:dyDescent="0.25">
      <c r="A12" s="20">
        <v>2022520010099</v>
      </c>
      <c r="B12" s="19" t="s">
        <v>99</v>
      </c>
      <c r="C12" s="32">
        <v>937974014.23000002</v>
      </c>
      <c r="D12" s="11">
        <v>11.69</v>
      </c>
      <c r="E12" s="9">
        <v>2</v>
      </c>
      <c r="F12" s="9">
        <v>0</v>
      </c>
      <c r="G12" s="56">
        <f t="shared" si="0"/>
        <v>5.4604999999999997</v>
      </c>
      <c r="H12" s="3" t="s">
        <v>179</v>
      </c>
      <c r="I12" s="52">
        <v>1</v>
      </c>
      <c r="J12" s="61"/>
      <c r="K12" s="61"/>
      <c r="L12" s="61"/>
      <c r="M12" s="61"/>
      <c r="N12" s="61"/>
      <c r="O12" s="65"/>
      <c r="P12" s="65"/>
      <c r="Q12" s="61"/>
      <c r="R12" s="61"/>
    </row>
    <row r="13" spans="1:18" s="1" customFormat="1" ht="47.25" customHeight="1" x14ac:dyDescent="0.25">
      <c r="A13" s="20">
        <v>2022520010100</v>
      </c>
      <c r="B13" s="19" t="s">
        <v>100</v>
      </c>
      <c r="C13" s="32">
        <v>46959155.700000003</v>
      </c>
      <c r="D13" s="9">
        <v>0</v>
      </c>
      <c r="E13" s="9">
        <v>0</v>
      </c>
      <c r="F13" s="9">
        <v>0</v>
      </c>
      <c r="G13" s="55">
        <f t="shared" si="0"/>
        <v>0</v>
      </c>
      <c r="H13" s="3" t="s">
        <v>179</v>
      </c>
      <c r="I13" s="52">
        <v>1</v>
      </c>
      <c r="J13" s="61"/>
      <c r="K13" s="61"/>
      <c r="L13" s="61"/>
      <c r="M13" s="61"/>
      <c r="N13" s="61"/>
      <c r="O13" s="65"/>
      <c r="P13" s="65"/>
      <c r="Q13" s="61"/>
      <c r="R13" s="61"/>
    </row>
    <row r="14" spans="1:18" s="1" customFormat="1" ht="55.5" customHeight="1" x14ac:dyDescent="0.25">
      <c r="A14" s="20">
        <v>2022520010101</v>
      </c>
      <c r="B14" s="27" t="s">
        <v>101</v>
      </c>
      <c r="C14" s="32">
        <v>3682747854.0999999</v>
      </c>
      <c r="D14" s="12">
        <v>16.399999999999999</v>
      </c>
      <c r="E14" s="9">
        <v>0</v>
      </c>
      <c r="F14" s="9">
        <v>0</v>
      </c>
      <c r="G14" s="56">
        <f t="shared" si="0"/>
        <v>7.38</v>
      </c>
      <c r="H14" s="3" t="s">
        <v>179</v>
      </c>
      <c r="I14" s="52">
        <v>1</v>
      </c>
      <c r="J14" s="61"/>
      <c r="K14" s="61"/>
      <c r="L14" s="61"/>
      <c r="M14" s="61"/>
      <c r="N14" s="61"/>
      <c r="O14" s="65"/>
      <c r="P14" s="65"/>
      <c r="Q14" s="61"/>
      <c r="R14" s="61"/>
    </row>
    <row r="15" spans="1:18" s="1" customFormat="1" ht="47.25" customHeight="1" x14ac:dyDescent="0.25">
      <c r="A15" s="20">
        <v>2022520010103</v>
      </c>
      <c r="B15" s="19" t="s">
        <v>103</v>
      </c>
      <c r="C15" s="32">
        <v>33500000</v>
      </c>
      <c r="D15" s="9">
        <v>0</v>
      </c>
      <c r="E15" s="9">
        <v>0</v>
      </c>
      <c r="F15" s="9">
        <v>0</v>
      </c>
      <c r="G15" s="55">
        <f t="shared" si="0"/>
        <v>0</v>
      </c>
      <c r="H15" s="3" t="s">
        <v>179</v>
      </c>
      <c r="I15" s="52">
        <v>1</v>
      </c>
      <c r="J15" s="61"/>
      <c r="K15" s="61"/>
      <c r="L15" s="61"/>
      <c r="M15" s="61"/>
      <c r="N15" s="61"/>
      <c r="O15" s="65"/>
      <c r="P15" s="65"/>
      <c r="Q15" s="61"/>
      <c r="R15" s="61"/>
    </row>
    <row r="16" spans="1:18" s="1" customFormat="1" ht="47.25" customHeight="1" x14ac:dyDescent="0.25">
      <c r="A16" s="20">
        <v>2022520010106</v>
      </c>
      <c r="B16" s="19" t="s">
        <v>105</v>
      </c>
      <c r="C16" s="32">
        <v>27500000</v>
      </c>
      <c r="D16" s="12">
        <v>18.18</v>
      </c>
      <c r="E16" s="10">
        <v>33</v>
      </c>
      <c r="F16" s="12">
        <v>19</v>
      </c>
      <c r="G16" s="58">
        <f t="shared" si="0"/>
        <v>20.031000000000002</v>
      </c>
      <c r="H16" s="3" t="s">
        <v>179</v>
      </c>
      <c r="I16" s="52">
        <v>1</v>
      </c>
      <c r="J16" s="61"/>
      <c r="K16" s="61"/>
      <c r="L16" s="61"/>
      <c r="M16" s="61"/>
      <c r="N16" s="61"/>
      <c r="O16" s="65"/>
      <c r="P16" s="65"/>
      <c r="Q16" s="61"/>
      <c r="R16" s="61"/>
    </row>
    <row r="17" spans="1:18" s="1" customFormat="1" ht="47.25" customHeight="1" x14ac:dyDescent="0.25">
      <c r="A17" s="20">
        <v>2022520010107</v>
      </c>
      <c r="B17" s="19" t="s">
        <v>106</v>
      </c>
      <c r="C17" s="32">
        <v>33600000</v>
      </c>
      <c r="D17" s="11">
        <v>14.88</v>
      </c>
      <c r="E17" s="10">
        <v>27</v>
      </c>
      <c r="F17" s="11">
        <v>9</v>
      </c>
      <c r="G17" s="56">
        <f t="shared" si="0"/>
        <v>13.446000000000002</v>
      </c>
      <c r="H17" s="3" t="s">
        <v>179</v>
      </c>
      <c r="I17" s="52">
        <v>1</v>
      </c>
      <c r="J17" s="61"/>
      <c r="K17" s="61"/>
      <c r="L17" s="61"/>
      <c r="M17" s="61"/>
      <c r="N17" s="61"/>
      <c r="O17" s="65"/>
      <c r="P17" s="65"/>
      <c r="Q17" s="61"/>
      <c r="R17" s="61"/>
    </row>
    <row r="18" spans="1:18" s="1" customFormat="1" ht="47.25" customHeight="1" x14ac:dyDescent="0.25">
      <c r="A18" s="20">
        <v>2022520010114</v>
      </c>
      <c r="B18" s="19" t="s">
        <v>113</v>
      </c>
      <c r="C18" s="32">
        <v>339200000</v>
      </c>
      <c r="D18" s="11">
        <v>3.69</v>
      </c>
      <c r="E18" s="9">
        <v>0</v>
      </c>
      <c r="F18" s="10">
        <v>54</v>
      </c>
      <c r="G18" s="57">
        <f t="shared" si="0"/>
        <v>25.9605</v>
      </c>
      <c r="H18" s="3" t="s">
        <v>179</v>
      </c>
      <c r="I18" s="52">
        <v>1</v>
      </c>
      <c r="J18" s="61"/>
      <c r="K18" s="61"/>
      <c r="L18" s="61"/>
      <c r="M18" s="61"/>
      <c r="N18" s="61"/>
      <c r="O18" s="65"/>
      <c r="P18" s="65"/>
      <c r="Q18" s="61"/>
      <c r="R18" s="61"/>
    </row>
    <row r="19" spans="1:18" s="1" customFormat="1" ht="47.25" customHeight="1" x14ac:dyDescent="0.25">
      <c r="A19" s="20">
        <v>2022520010123</v>
      </c>
      <c r="B19" s="19" t="s">
        <v>122</v>
      </c>
      <c r="C19" s="32">
        <v>30000000</v>
      </c>
      <c r="D19" s="12">
        <v>20</v>
      </c>
      <c r="E19" s="12">
        <v>20</v>
      </c>
      <c r="F19" s="10">
        <v>24</v>
      </c>
      <c r="G19" s="58">
        <f t="shared" si="0"/>
        <v>21.8</v>
      </c>
      <c r="H19" s="3" t="s">
        <v>179</v>
      </c>
      <c r="I19" s="52">
        <v>1</v>
      </c>
      <c r="J19" s="61"/>
      <c r="K19" s="61"/>
      <c r="L19" s="61"/>
      <c r="M19" s="61"/>
      <c r="N19" s="61"/>
      <c r="O19" s="65"/>
      <c r="P19" s="65"/>
      <c r="Q19" s="61"/>
      <c r="R19" s="61"/>
    </row>
    <row r="20" spans="1:18" s="1" customFormat="1" ht="47.25" customHeight="1" x14ac:dyDescent="0.25">
      <c r="A20" s="20">
        <v>2022520010138</v>
      </c>
      <c r="B20" s="19" t="s">
        <v>135</v>
      </c>
      <c r="C20" s="32">
        <v>930531500</v>
      </c>
      <c r="D20" s="9">
        <v>1.45</v>
      </c>
      <c r="E20" s="11">
        <v>4</v>
      </c>
      <c r="F20" s="11">
        <v>11</v>
      </c>
      <c r="G20" s="56">
        <f>AVERAGE(D20*P$3)+(E20*P$5)+(F20*P$4)</f>
        <v>6.0025000000000004</v>
      </c>
      <c r="H20" s="3" t="s">
        <v>179</v>
      </c>
      <c r="I20" s="52">
        <v>1</v>
      </c>
      <c r="J20" s="61"/>
      <c r="K20" s="61"/>
      <c r="L20" s="61"/>
      <c r="M20" s="61"/>
      <c r="N20" s="61"/>
      <c r="O20" s="65"/>
      <c r="P20" s="65"/>
      <c r="Q20" s="61"/>
      <c r="R20" s="61"/>
    </row>
    <row r="21" spans="1:18" ht="24" customHeight="1" x14ac:dyDescent="0.25">
      <c r="A21" s="90" t="s">
        <v>166</v>
      </c>
      <c r="B21" s="90"/>
      <c r="C21" s="14">
        <f>SUM(C22)</f>
        <v>8991184740</v>
      </c>
      <c r="D21" s="26">
        <f>D22</f>
        <v>15.26</v>
      </c>
      <c r="E21" s="26">
        <f>E22</f>
        <v>100</v>
      </c>
      <c r="F21" s="26">
        <f>F22</f>
        <v>0</v>
      </c>
      <c r="G21" s="35" t="s">
        <v>242</v>
      </c>
      <c r="H21" s="35" t="s">
        <v>172</v>
      </c>
    </row>
    <row r="22" spans="1:18" ht="60.75" customHeight="1" x14ac:dyDescent="0.25">
      <c r="A22" s="20">
        <v>2022520010137</v>
      </c>
      <c r="B22" s="19" t="s">
        <v>134</v>
      </c>
      <c r="C22" s="32">
        <v>8991184740</v>
      </c>
      <c r="D22" s="12">
        <v>15.26</v>
      </c>
      <c r="E22" s="10">
        <v>100</v>
      </c>
      <c r="F22" s="9">
        <v>0</v>
      </c>
      <c r="G22" s="58">
        <f>AVERAGE(D22*P$3)+(E22*P$5)+(F22*P$4)</f>
        <v>16.867000000000001</v>
      </c>
      <c r="H22" s="3" t="s">
        <v>179</v>
      </c>
      <c r="I22" s="53">
        <v>1</v>
      </c>
    </row>
    <row r="23" spans="1:18" ht="24" customHeight="1" x14ac:dyDescent="0.25">
      <c r="A23" s="89" t="s">
        <v>180</v>
      </c>
      <c r="B23" s="89"/>
      <c r="C23" s="95">
        <f>(C25+C28+C32+C35+C41+C45)</f>
        <v>159103406073.69</v>
      </c>
      <c r="D23" s="13" t="s">
        <v>175</v>
      </c>
      <c r="E23" s="13" t="s">
        <v>174</v>
      </c>
      <c r="F23" s="13" t="s">
        <v>176</v>
      </c>
      <c r="G23" s="80" t="s">
        <v>242</v>
      </c>
      <c r="H23" s="80" t="s">
        <v>172</v>
      </c>
    </row>
    <row r="24" spans="1:18" ht="24" customHeight="1" x14ac:dyDescent="0.25">
      <c r="A24" s="89"/>
      <c r="B24" s="89"/>
      <c r="C24" s="96"/>
      <c r="D24" s="24">
        <f>(D25+D28+D32+D35+D41+D45)/6</f>
        <v>9.5727222222222235</v>
      </c>
      <c r="E24" s="24">
        <f>(E25+E28+E32+E35+E41+E45)/6</f>
        <v>17.25</v>
      </c>
      <c r="F24" s="24">
        <f>(F25+F28+F32+F35+F41+F45)/6</f>
        <v>14.71111111111111</v>
      </c>
      <c r="G24" s="81"/>
      <c r="H24" s="81"/>
    </row>
    <row r="25" spans="1:18" ht="24" customHeight="1" x14ac:dyDescent="0.25">
      <c r="A25" s="87" t="s">
        <v>155</v>
      </c>
      <c r="B25" s="87"/>
      <c r="C25" s="6">
        <f>SUM(C26:C27)</f>
        <v>88882005382.690002</v>
      </c>
      <c r="D25" s="26">
        <f>+AVERAGE(D26:D27)</f>
        <v>0</v>
      </c>
      <c r="E25" s="26">
        <f>+AVERAGE(E26:E27)</f>
        <v>5</v>
      </c>
      <c r="F25" s="26">
        <f>+AVERAGE(F26:F27)</f>
        <v>1.5</v>
      </c>
      <c r="G25" s="82"/>
      <c r="H25" s="82"/>
    </row>
    <row r="26" spans="1:18" ht="48" customHeight="1" x14ac:dyDescent="0.25">
      <c r="A26" s="20">
        <v>2021520010179</v>
      </c>
      <c r="B26" s="19" t="s">
        <v>12</v>
      </c>
      <c r="C26" s="32">
        <v>44794489044.019997</v>
      </c>
      <c r="D26" s="9">
        <v>0</v>
      </c>
      <c r="E26" s="9">
        <v>0</v>
      </c>
      <c r="F26" s="9">
        <v>0</v>
      </c>
      <c r="G26" s="55">
        <f>AVERAGE(D26*P$3)+(E26*P$5)+(F26*P$4)</f>
        <v>0</v>
      </c>
      <c r="H26" s="3" t="s">
        <v>179</v>
      </c>
      <c r="I26" s="53">
        <v>1</v>
      </c>
      <c r="L26" s="66"/>
    </row>
    <row r="27" spans="1:18" ht="48" customHeight="1" x14ac:dyDescent="0.25">
      <c r="A27" s="20">
        <v>2022520010112</v>
      </c>
      <c r="B27" s="19" t="s">
        <v>111</v>
      </c>
      <c r="C27" s="32">
        <v>44087516338.669998</v>
      </c>
      <c r="D27" s="9">
        <v>0</v>
      </c>
      <c r="E27" s="11">
        <v>10</v>
      </c>
      <c r="F27" s="11">
        <v>3</v>
      </c>
      <c r="G27" s="55">
        <f>AVERAGE(D27*P$3)+(E27*P$5)+(F27*P$4)</f>
        <v>2.35</v>
      </c>
      <c r="H27" s="3" t="s">
        <v>179</v>
      </c>
      <c r="I27" s="53">
        <v>1</v>
      </c>
    </row>
    <row r="28" spans="1:18" ht="24" customHeight="1" x14ac:dyDescent="0.25">
      <c r="A28" s="87" t="s">
        <v>152</v>
      </c>
      <c r="B28" s="87"/>
      <c r="C28" s="6">
        <f>SUM(C29:C31)</f>
        <v>17172875392</v>
      </c>
      <c r="D28" s="7">
        <f>AVERAGE(D29:D31)</f>
        <v>3.3366666666666664</v>
      </c>
      <c r="E28" s="26">
        <f>AVERAGE(E29:E31)</f>
        <v>1</v>
      </c>
      <c r="F28" s="7">
        <f>AVERAGE(F29:F31)</f>
        <v>9.3333333333333339</v>
      </c>
      <c r="G28" s="35" t="s">
        <v>242</v>
      </c>
      <c r="H28" s="35" t="s">
        <v>172</v>
      </c>
    </row>
    <row r="29" spans="1:18" ht="48" customHeight="1" x14ac:dyDescent="0.25">
      <c r="A29" s="20">
        <v>2021520010056</v>
      </c>
      <c r="B29" s="19" t="s">
        <v>3</v>
      </c>
      <c r="C29" s="32">
        <v>10081233030</v>
      </c>
      <c r="D29" s="9">
        <v>0</v>
      </c>
      <c r="E29" s="9">
        <v>0</v>
      </c>
      <c r="F29" s="9">
        <v>0</v>
      </c>
      <c r="G29" s="55">
        <f>AVERAGE(D29*P$3)+(E29*P$5)+(F29*P$4)</f>
        <v>0</v>
      </c>
      <c r="H29" s="3" t="s">
        <v>179</v>
      </c>
      <c r="I29" s="53">
        <v>1</v>
      </c>
    </row>
    <row r="30" spans="1:18" ht="48" customHeight="1" x14ac:dyDescent="0.25">
      <c r="A30" s="20">
        <v>2021520010232</v>
      </c>
      <c r="B30" s="19" t="s">
        <v>19</v>
      </c>
      <c r="C30" s="32">
        <v>4847682562</v>
      </c>
      <c r="D30" s="9">
        <v>0</v>
      </c>
      <c r="E30" s="9">
        <v>0</v>
      </c>
      <c r="F30" s="9">
        <v>0</v>
      </c>
      <c r="G30" s="55">
        <f>AVERAGE(D30*P$3)+(E30*P$5)+(F30*P$4)</f>
        <v>0</v>
      </c>
      <c r="H30" s="3" t="s">
        <v>179</v>
      </c>
      <c r="I30" s="53">
        <v>1</v>
      </c>
    </row>
    <row r="31" spans="1:18" ht="48" customHeight="1" x14ac:dyDescent="0.25">
      <c r="A31" s="20">
        <v>2022520010128</v>
      </c>
      <c r="B31" s="19" t="s">
        <v>127</v>
      </c>
      <c r="C31" s="32">
        <v>2243959800</v>
      </c>
      <c r="D31" s="11">
        <v>10.01</v>
      </c>
      <c r="E31" s="11">
        <v>3</v>
      </c>
      <c r="F31" s="10">
        <v>28</v>
      </c>
      <c r="G31" s="58">
        <f>AVERAGE(D31*P$3)+(E31*P$5)+(F31*P$4)</f>
        <v>17.404499999999999</v>
      </c>
      <c r="H31" s="3" t="s">
        <v>179</v>
      </c>
      <c r="I31" s="53">
        <v>1</v>
      </c>
    </row>
    <row r="32" spans="1:18" ht="24" customHeight="1" x14ac:dyDescent="0.25">
      <c r="A32" s="90" t="s">
        <v>181</v>
      </c>
      <c r="B32" s="90"/>
      <c r="C32" s="14">
        <f>SUM(C33:C34)</f>
        <v>6035550348</v>
      </c>
      <c r="D32" s="7">
        <f>AVERAGE(D33:D34)</f>
        <v>6.6150000000000002</v>
      </c>
      <c r="E32" s="7">
        <f>AVERAGE(E33:E34)</f>
        <v>22.5</v>
      </c>
      <c r="F32" s="7">
        <f>AVERAGE(F33:F34)</f>
        <v>19.5</v>
      </c>
      <c r="G32" s="35" t="s">
        <v>242</v>
      </c>
      <c r="H32" s="35" t="s">
        <v>172</v>
      </c>
    </row>
    <row r="33" spans="1:18" s="1" customFormat="1" ht="56.25" customHeight="1" x14ac:dyDescent="0.25">
      <c r="A33" s="20">
        <v>2022520010006</v>
      </c>
      <c r="B33" s="19" t="s">
        <v>20</v>
      </c>
      <c r="C33" s="29">
        <v>3238950348</v>
      </c>
      <c r="D33" s="9">
        <v>0</v>
      </c>
      <c r="E33" s="9">
        <v>0</v>
      </c>
      <c r="F33" s="9">
        <v>0</v>
      </c>
      <c r="G33" s="55">
        <f>AVERAGE(D33*P$3)+(E33*P$5)+(F33*P$4)</f>
        <v>0</v>
      </c>
      <c r="H33" s="3" t="s">
        <v>179</v>
      </c>
      <c r="I33" s="52">
        <v>1</v>
      </c>
      <c r="J33" s="61"/>
      <c r="K33" s="61"/>
      <c r="L33" s="61"/>
      <c r="M33" s="61"/>
      <c r="N33" s="61"/>
      <c r="O33" s="65"/>
      <c r="P33" s="65"/>
      <c r="Q33" s="61"/>
      <c r="R33" s="61"/>
    </row>
    <row r="34" spans="1:18" s="1" customFormat="1" ht="48" customHeight="1" x14ac:dyDescent="0.25">
      <c r="A34" s="20">
        <v>2022520010064</v>
      </c>
      <c r="B34" s="19" t="s">
        <v>67</v>
      </c>
      <c r="C34" s="32">
        <v>2796600000</v>
      </c>
      <c r="D34" s="11">
        <v>13.23</v>
      </c>
      <c r="E34" s="10">
        <v>45</v>
      </c>
      <c r="F34" s="10">
        <v>39</v>
      </c>
      <c r="G34" s="57">
        <f>AVERAGE(D34*P$3)+(E34*P$5)+(F34*P$4)</f>
        <v>28.003500000000003</v>
      </c>
      <c r="H34" s="3" t="s">
        <v>179</v>
      </c>
      <c r="I34" s="52">
        <v>1</v>
      </c>
      <c r="J34" s="61"/>
      <c r="K34" s="61"/>
      <c r="L34" s="61"/>
      <c r="M34" s="61"/>
      <c r="N34" s="61"/>
      <c r="O34" s="65"/>
      <c r="P34" s="65"/>
      <c r="Q34" s="61"/>
      <c r="R34" s="61"/>
    </row>
    <row r="35" spans="1:18" ht="24" customHeight="1" x14ac:dyDescent="0.25">
      <c r="A35" s="87" t="s">
        <v>182</v>
      </c>
      <c r="B35" s="87"/>
      <c r="C35" s="6">
        <f>SUM(C36:C40)</f>
        <v>3383400000</v>
      </c>
      <c r="D35" s="7">
        <f>AVERAGE(D36:D40)</f>
        <v>14.288</v>
      </c>
      <c r="E35" s="7">
        <f>AVERAGE(E36:E40)</f>
        <v>42</v>
      </c>
      <c r="F35" s="7">
        <f>AVERAGE(F36:F40)</f>
        <v>31.6</v>
      </c>
      <c r="G35" s="35" t="s">
        <v>242</v>
      </c>
      <c r="H35" s="35" t="s">
        <v>172</v>
      </c>
    </row>
    <row r="36" spans="1:18" s="1" customFormat="1" ht="48" customHeight="1" x14ac:dyDescent="0.25">
      <c r="A36" s="20">
        <v>2022520010051</v>
      </c>
      <c r="B36" s="19" t="s">
        <v>54</v>
      </c>
      <c r="C36" s="32">
        <v>1533400000</v>
      </c>
      <c r="D36" s="11">
        <v>9.7200000000000006</v>
      </c>
      <c r="E36" s="10">
        <v>50</v>
      </c>
      <c r="F36" s="10">
        <v>67</v>
      </c>
      <c r="G36" s="57">
        <f>AVERAGE(D36*P$3)+(E36*P$5)+(F36*P$4)</f>
        <v>39.524000000000001</v>
      </c>
      <c r="H36" s="3" t="s">
        <v>179</v>
      </c>
      <c r="I36" s="52">
        <v>1</v>
      </c>
      <c r="J36" s="61"/>
      <c r="K36" s="61"/>
      <c r="L36" s="61"/>
      <c r="M36" s="61"/>
      <c r="N36" s="61"/>
      <c r="O36" s="65"/>
      <c r="P36" s="65"/>
      <c r="Q36" s="61"/>
      <c r="R36" s="61"/>
    </row>
    <row r="37" spans="1:18" s="1" customFormat="1" ht="48" customHeight="1" x14ac:dyDescent="0.25">
      <c r="A37" s="20">
        <v>2022520010068</v>
      </c>
      <c r="B37" s="19" t="s">
        <v>71</v>
      </c>
      <c r="C37" s="32">
        <v>400000000</v>
      </c>
      <c r="D37" s="11">
        <v>4.38</v>
      </c>
      <c r="E37" s="12">
        <v>20</v>
      </c>
      <c r="F37" s="11">
        <v>9</v>
      </c>
      <c r="G37" s="56">
        <f>AVERAGE(D37*P$3)+(E37*P$5)+(F37*P$4)</f>
        <v>8.0210000000000008</v>
      </c>
      <c r="H37" s="3" t="s">
        <v>179</v>
      </c>
      <c r="I37" s="52">
        <v>1</v>
      </c>
      <c r="J37" s="61"/>
      <c r="K37" s="61"/>
      <c r="L37" s="61"/>
      <c r="M37" s="61"/>
      <c r="N37" s="61"/>
      <c r="O37" s="65"/>
      <c r="P37" s="65"/>
      <c r="Q37" s="61"/>
      <c r="R37" s="61"/>
    </row>
    <row r="38" spans="1:18" s="1" customFormat="1" ht="48" customHeight="1" x14ac:dyDescent="0.25">
      <c r="A38" s="20">
        <v>2022520010075</v>
      </c>
      <c r="B38" s="19" t="s">
        <v>78</v>
      </c>
      <c r="C38" s="32">
        <v>315000000</v>
      </c>
      <c r="D38" s="11">
        <v>4.54</v>
      </c>
      <c r="E38" s="12">
        <v>20</v>
      </c>
      <c r="F38" s="11">
        <v>13</v>
      </c>
      <c r="G38" s="56">
        <f>AVERAGE(D38*P$3)+(E38*P$5)+(F38*P$4)</f>
        <v>9.8930000000000007</v>
      </c>
      <c r="H38" s="3" t="s">
        <v>179</v>
      </c>
      <c r="I38" s="52">
        <v>1</v>
      </c>
      <c r="J38" s="61"/>
      <c r="K38" s="61"/>
      <c r="L38" s="61"/>
      <c r="M38" s="61"/>
      <c r="N38" s="61"/>
      <c r="O38" s="65"/>
      <c r="P38" s="65"/>
      <c r="Q38" s="61"/>
      <c r="R38" s="61"/>
    </row>
    <row r="39" spans="1:18" s="1" customFormat="1" ht="48" customHeight="1" x14ac:dyDescent="0.25">
      <c r="A39" s="20">
        <v>2022520010078</v>
      </c>
      <c r="B39" s="19" t="s">
        <v>80</v>
      </c>
      <c r="C39" s="32">
        <v>800000000</v>
      </c>
      <c r="D39" s="10">
        <v>35.03</v>
      </c>
      <c r="E39" s="10">
        <v>100</v>
      </c>
      <c r="F39" s="11">
        <v>13</v>
      </c>
      <c r="G39" s="57">
        <f>AVERAGE(D39*P$3)+(E39*P$5)+(F39*P$4)</f>
        <v>31.613500000000002</v>
      </c>
      <c r="H39" s="3" t="s">
        <v>179</v>
      </c>
      <c r="I39" s="52">
        <v>1</v>
      </c>
      <c r="J39" s="61"/>
      <c r="K39" s="61"/>
      <c r="L39" s="61"/>
      <c r="M39" s="61"/>
      <c r="N39" s="61"/>
      <c r="O39" s="65"/>
      <c r="P39" s="65"/>
      <c r="Q39" s="61"/>
      <c r="R39" s="61"/>
    </row>
    <row r="40" spans="1:18" s="1" customFormat="1" ht="48" customHeight="1" x14ac:dyDescent="0.25">
      <c r="A40" s="20">
        <v>2022520010083</v>
      </c>
      <c r="B40" s="19" t="s">
        <v>83</v>
      </c>
      <c r="C40" s="32">
        <v>335000000</v>
      </c>
      <c r="D40" s="12">
        <v>17.77</v>
      </c>
      <c r="E40" s="12">
        <v>20</v>
      </c>
      <c r="F40" s="10">
        <v>56</v>
      </c>
      <c r="G40" s="57">
        <f>AVERAGE(D40*P$3)+(E40*P$5)+(F40*P$4)</f>
        <v>35.1965</v>
      </c>
      <c r="H40" s="3" t="s">
        <v>179</v>
      </c>
      <c r="I40" s="52">
        <v>1</v>
      </c>
      <c r="J40" s="61"/>
      <c r="K40" s="61"/>
      <c r="L40" s="61"/>
      <c r="M40" s="61"/>
      <c r="N40" s="61"/>
      <c r="O40" s="65"/>
      <c r="P40" s="65"/>
      <c r="Q40" s="61"/>
      <c r="R40" s="61"/>
    </row>
    <row r="41" spans="1:18" ht="24" customHeight="1" x14ac:dyDescent="0.25">
      <c r="A41" s="87" t="s">
        <v>183</v>
      </c>
      <c r="B41" s="87"/>
      <c r="C41" s="6">
        <f>SUM(C42:C44)</f>
        <v>18907992763</v>
      </c>
      <c r="D41" s="7">
        <f>AVERAGE(D42:D44)</f>
        <v>8.7166666666666668</v>
      </c>
      <c r="E41" s="7">
        <f>AVERAGE(E42:E44)</f>
        <v>8</v>
      </c>
      <c r="F41" s="7">
        <f>AVERAGE(F42:F44)</f>
        <v>8.3333333333333339</v>
      </c>
      <c r="G41" s="35" t="s">
        <v>242</v>
      </c>
      <c r="H41" s="35" t="s">
        <v>172</v>
      </c>
    </row>
    <row r="42" spans="1:18" s="1" customFormat="1" ht="48" customHeight="1" x14ac:dyDescent="0.25">
      <c r="A42" s="20">
        <v>2022520010115</v>
      </c>
      <c r="B42" s="19" t="s">
        <v>114</v>
      </c>
      <c r="C42" s="32">
        <v>12826814893</v>
      </c>
      <c r="D42" s="11">
        <v>10.39</v>
      </c>
      <c r="E42" s="11">
        <v>8</v>
      </c>
      <c r="F42" s="11">
        <v>9</v>
      </c>
      <c r="G42" s="56">
        <f>AVERAGE(D42*P$3)+(E42*P$5)+(F42*P$4)</f>
        <v>9.525500000000001</v>
      </c>
      <c r="H42" s="3" t="s">
        <v>179</v>
      </c>
      <c r="I42" s="52">
        <v>1</v>
      </c>
      <c r="J42" s="61"/>
      <c r="K42" s="61"/>
      <c r="L42" s="61"/>
      <c r="M42" s="61"/>
      <c r="N42" s="61"/>
      <c r="O42" s="65"/>
      <c r="P42" s="65"/>
      <c r="Q42" s="61"/>
      <c r="R42" s="61"/>
    </row>
    <row r="43" spans="1:18" s="1" customFormat="1" ht="48" customHeight="1" x14ac:dyDescent="0.25">
      <c r="A43" s="20">
        <v>2022520010120</v>
      </c>
      <c r="B43" s="19" t="s">
        <v>119</v>
      </c>
      <c r="C43" s="32">
        <v>646105763</v>
      </c>
      <c r="D43" s="12">
        <v>15.76</v>
      </c>
      <c r="E43" s="12">
        <v>16</v>
      </c>
      <c r="F43" s="12">
        <v>16</v>
      </c>
      <c r="G43" s="58">
        <f>AVERAGE(D43*P$3)+(E43*P$5)+(F43*P$4)</f>
        <v>15.891999999999999</v>
      </c>
      <c r="H43" s="3" t="s">
        <v>179</v>
      </c>
      <c r="I43" s="52">
        <v>1</v>
      </c>
      <c r="J43" s="61"/>
      <c r="K43" s="61"/>
      <c r="L43" s="61"/>
      <c r="M43" s="61"/>
      <c r="N43" s="61"/>
      <c r="O43" s="65"/>
      <c r="P43" s="65"/>
      <c r="Q43" s="61"/>
      <c r="R43" s="61"/>
    </row>
    <row r="44" spans="1:18" s="1" customFormat="1" ht="48" customHeight="1" x14ac:dyDescent="0.25">
      <c r="A44" s="20">
        <v>2022520010122</v>
      </c>
      <c r="B44" s="19" t="s">
        <v>121</v>
      </c>
      <c r="C44" s="32">
        <v>5435072107</v>
      </c>
      <c r="D44" s="9">
        <v>0</v>
      </c>
      <c r="E44" s="9">
        <v>0</v>
      </c>
      <c r="F44" s="9">
        <v>0</v>
      </c>
      <c r="G44" s="9">
        <v>0</v>
      </c>
      <c r="H44" s="3" t="s">
        <v>179</v>
      </c>
      <c r="I44" s="52">
        <v>1</v>
      </c>
      <c r="J44" s="61"/>
      <c r="K44" s="61"/>
      <c r="L44" s="61"/>
      <c r="M44" s="61"/>
      <c r="N44" s="61"/>
      <c r="O44" s="65"/>
      <c r="P44" s="65"/>
      <c r="Q44" s="61"/>
      <c r="R44" s="61"/>
    </row>
    <row r="45" spans="1:18" ht="24" customHeight="1" x14ac:dyDescent="0.25">
      <c r="A45" s="87" t="s">
        <v>167</v>
      </c>
      <c r="B45" s="87"/>
      <c r="C45" s="6">
        <f>SUM(C46)</f>
        <v>24721582188</v>
      </c>
      <c r="D45" s="26">
        <f>D46</f>
        <v>24.48</v>
      </c>
      <c r="E45" s="26">
        <f>E46</f>
        <v>25</v>
      </c>
      <c r="F45" s="26">
        <f>F46</f>
        <v>18</v>
      </c>
      <c r="G45" s="35" t="s">
        <v>242</v>
      </c>
      <c r="H45" s="35" t="s">
        <v>172</v>
      </c>
    </row>
    <row r="46" spans="1:18" s="1" customFormat="1" ht="45" customHeight="1" x14ac:dyDescent="0.25">
      <c r="A46" s="20">
        <v>2022520010139</v>
      </c>
      <c r="B46" s="19" t="s">
        <v>136</v>
      </c>
      <c r="C46" s="32">
        <v>24721582188</v>
      </c>
      <c r="D46" s="10">
        <v>24.48</v>
      </c>
      <c r="E46" s="10">
        <v>25</v>
      </c>
      <c r="F46" s="12">
        <v>18</v>
      </c>
      <c r="G46" s="58">
        <f>AVERAGE(D46*P$3)+(E46*P$5)+(F46*P$4)</f>
        <v>21.616</v>
      </c>
      <c r="H46" s="3" t="s">
        <v>179</v>
      </c>
      <c r="I46" s="52">
        <v>1</v>
      </c>
      <c r="J46" s="61"/>
      <c r="K46" s="61"/>
      <c r="L46" s="61"/>
      <c r="M46" s="61"/>
      <c r="N46" s="61"/>
      <c r="O46" s="65"/>
      <c r="P46" s="65"/>
      <c r="Q46" s="61"/>
      <c r="R46" s="61"/>
    </row>
    <row r="47" spans="1:18" ht="24" customHeight="1" x14ac:dyDescent="0.25">
      <c r="A47" s="92" t="s">
        <v>184</v>
      </c>
      <c r="B47" s="92"/>
      <c r="C47" s="95">
        <f>+(C49+C51+C53+C55+C57+C59+C61+C63+C65+C67+C70+C79+C92+C94+C110)/15</f>
        <v>8641161599.9840012</v>
      </c>
      <c r="D47" s="13" t="s">
        <v>175</v>
      </c>
      <c r="E47" s="13" t="s">
        <v>174</v>
      </c>
      <c r="F47" s="13" t="s">
        <v>176</v>
      </c>
      <c r="G47" s="80" t="s">
        <v>242</v>
      </c>
      <c r="H47" s="80" t="s">
        <v>172</v>
      </c>
    </row>
    <row r="48" spans="1:18" ht="24" customHeight="1" x14ac:dyDescent="0.25">
      <c r="A48" s="92"/>
      <c r="B48" s="92"/>
      <c r="C48" s="96"/>
      <c r="D48" s="24">
        <f t="shared" ref="D48:F48" si="1">+(D49+D51+D53+D55+D57+D59+D61+D63+D65+D67+D70+D79+D92+D94+D110)/15</f>
        <v>11.788968253968255</v>
      </c>
      <c r="E48" s="24">
        <f t="shared" si="1"/>
        <v>25.730714285714285</v>
      </c>
      <c r="F48" s="24">
        <f t="shared" si="1"/>
        <v>38.237698412698414</v>
      </c>
      <c r="G48" s="81"/>
      <c r="H48" s="81"/>
    </row>
    <row r="49" spans="1:18" ht="24" customHeight="1" x14ac:dyDescent="0.25">
      <c r="A49" s="91" t="s">
        <v>162</v>
      </c>
      <c r="B49" s="91"/>
      <c r="C49" s="15">
        <f>SUM(C50)</f>
        <v>325300000</v>
      </c>
      <c r="D49" s="26">
        <f>D50</f>
        <v>20.63</v>
      </c>
      <c r="E49" s="26">
        <f>E50</f>
        <v>15</v>
      </c>
      <c r="F49" s="26">
        <f>F50</f>
        <v>58</v>
      </c>
      <c r="G49" s="82"/>
      <c r="H49" s="82"/>
    </row>
    <row r="50" spans="1:18" s="1" customFormat="1" ht="64.5" customHeight="1" x14ac:dyDescent="0.25">
      <c r="A50" s="20">
        <v>2022520010060</v>
      </c>
      <c r="B50" s="19" t="s">
        <v>63</v>
      </c>
      <c r="C50" s="32">
        <v>325300000</v>
      </c>
      <c r="D50" s="12">
        <v>20.63</v>
      </c>
      <c r="E50" s="12">
        <v>15</v>
      </c>
      <c r="F50" s="10">
        <v>58</v>
      </c>
      <c r="G50" s="57">
        <f>AVERAGE(D50*P$3)+(E50*P$5)+(F50*P$4)</f>
        <v>36.883499999999998</v>
      </c>
      <c r="H50" s="3" t="s">
        <v>179</v>
      </c>
      <c r="I50" s="52">
        <v>1</v>
      </c>
      <c r="J50" s="61"/>
      <c r="K50" s="61"/>
      <c r="L50" s="61"/>
      <c r="M50" s="61"/>
      <c r="N50" s="61"/>
      <c r="O50" s="65"/>
      <c r="P50" s="65"/>
      <c r="Q50" s="61"/>
      <c r="R50" s="61"/>
    </row>
    <row r="51" spans="1:18" ht="24" customHeight="1" x14ac:dyDescent="0.25">
      <c r="A51" s="87" t="s">
        <v>185</v>
      </c>
      <c r="B51" s="87"/>
      <c r="C51" s="6">
        <f>SUM(C52)</f>
        <v>591500000</v>
      </c>
      <c r="D51" s="26">
        <f>D52</f>
        <v>6.81</v>
      </c>
      <c r="E51" s="26">
        <f>E52</f>
        <v>32</v>
      </c>
      <c r="F51" s="26">
        <f>F52</f>
        <v>100</v>
      </c>
      <c r="G51" s="35" t="s">
        <v>242</v>
      </c>
      <c r="H51" s="35" t="s">
        <v>172</v>
      </c>
    </row>
    <row r="52" spans="1:18" s="1" customFormat="1" ht="45" customHeight="1" x14ac:dyDescent="0.25">
      <c r="A52" s="20">
        <v>2022520010059</v>
      </c>
      <c r="B52" s="19" t="s">
        <v>62</v>
      </c>
      <c r="C52" s="32">
        <v>591500000</v>
      </c>
      <c r="D52" s="31">
        <v>6.81</v>
      </c>
      <c r="E52" s="16">
        <v>32</v>
      </c>
      <c r="F52" s="16">
        <v>100</v>
      </c>
      <c r="G52" s="57">
        <f>AVERAGE(D52*P$3)+(E52*P$5)+(F52*P$4)</f>
        <v>51.264499999999998</v>
      </c>
      <c r="H52" s="4" t="s">
        <v>179</v>
      </c>
      <c r="I52" s="52">
        <v>1</v>
      </c>
      <c r="J52" s="61"/>
      <c r="K52" s="61"/>
      <c r="L52" s="61"/>
      <c r="M52" s="61"/>
      <c r="N52" s="61"/>
      <c r="O52" s="65"/>
      <c r="P52" s="65"/>
      <c r="Q52" s="61"/>
      <c r="R52" s="61"/>
    </row>
    <row r="53" spans="1:18" ht="24" customHeight="1" x14ac:dyDescent="0.25">
      <c r="A53" s="87" t="s">
        <v>165</v>
      </c>
      <c r="B53" s="87"/>
      <c r="C53" s="6">
        <f>SUM(C54)</f>
        <v>1328800000</v>
      </c>
      <c r="D53" s="26">
        <f>D54</f>
        <v>19.05</v>
      </c>
      <c r="E53" s="26">
        <f>E54</f>
        <v>53.8</v>
      </c>
      <c r="F53" s="26">
        <f>F54</f>
        <v>30</v>
      </c>
      <c r="G53" s="35" t="s">
        <v>242</v>
      </c>
      <c r="H53" s="35" t="s">
        <v>172</v>
      </c>
    </row>
    <row r="54" spans="1:18" s="1" customFormat="1" ht="40.5" customHeight="1" x14ac:dyDescent="0.25">
      <c r="A54" s="20">
        <v>2022520010110</v>
      </c>
      <c r="B54" s="19" t="s">
        <v>109</v>
      </c>
      <c r="C54" s="32">
        <v>1328800000</v>
      </c>
      <c r="D54" s="12">
        <v>19.05</v>
      </c>
      <c r="E54" s="10">
        <v>53.8</v>
      </c>
      <c r="F54" s="10">
        <v>30</v>
      </c>
      <c r="G54" s="57">
        <f>AVERAGE(D54*P$3)+(E54*P$5)+(F54*P$4)</f>
        <v>27.452500000000001</v>
      </c>
      <c r="H54" s="3" t="s">
        <v>179</v>
      </c>
      <c r="I54" s="52">
        <v>1</v>
      </c>
      <c r="J54" s="61"/>
      <c r="K54" s="61"/>
      <c r="L54" s="61"/>
      <c r="M54" s="61"/>
      <c r="N54" s="61"/>
      <c r="O54" s="65"/>
      <c r="P54" s="65"/>
      <c r="Q54" s="61"/>
      <c r="R54" s="61"/>
    </row>
    <row r="55" spans="1:18" ht="24" customHeight="1" x14ac:dyDescent="0.25">
      <c r="A55" s="87" t="s">
        <v>186</v>
      </c>
      <c r="B55" s="87"/>
      <c r="C55" s="6">
        <f>SUM(C56)</f>
        <v>2988800000</v>
      </c>
      <c r="D55" s="7">
        <f>D56</f>
        <v>15.87</v>
      </c>
      <c r="E55" s="7">
        <f>E56</f>
        <v>0</v>
      </c>
      <c r="F55" s="7">
        <f>F56</f>
        <v>23</v>
      </c>
      <c r="G55" s="35" t="s">
        <v>242</v>
      </c>
      <c r="H55" s="35" t="s">
        <v>172</v>
      </c>
    </row>
    <row r="56" spans="1:18" s="1" customFormat="1" ht="50.25" customHeight="1" x14ac:dyDescent="0.25">
      <c r="A56" s="20">
        <v>2022520010067</v>
      </c>
      <c r="B56" s="19" t="s">
        <v>70</v>
      </c>
      <c r="C56" s="32">
        <v>2988800000</v>
      </c>
      <c r="D56" s="12">
        <v>15.87</v>
      </c>
      <c r="E56" s="9">
        <v>0</v>
      </c>
      <c r="F56" s="10">
        <v>23</v>
      </c>
      <c r="G56" s="58">
        <f>AVERAGE(D56*P$3)+(E56*P$5)+(F56*P$4)</f>
        <v>17.491499999999998</v>
      </c>
      <c r="H56" s="3" t="s">
        <v>179</v>
      </c>
      <c r="I56" s="52">
        <v>1</v>
      </c>
      <c r="J56" s="61"/>
      <c r="K56" s="61"/>
      <c r="L56" s="61"/>
      <c r="M56" s="61"/>
      <c r="N56" s="61"/>
      <c r="O56" s="65"/>
      <c r="P56" s="65"/>
      <c r="Q56" s="61"/>
      <c r="R56" s="61"/>
    </row>
    <row r="57" spans="1:18" ht="24" customHeight="1" x14ac:dyDescent="0.25">
      <c r="A57" s="87" t="s">
        <v>187</v>
      </c>
      <c r="B57" s="87"/>
      <c r="C57" s="6">
        <f>SUM(C58)</f>
        <v>209300000</v>
      </c>
      <c r="D57" s="26">
        <f>D58</f>
        <v>24.37</v>
      </c>
      <c r="E57" s="26">
        <f>E58</f>
        <v>20</v>
      </c>
      <c r="F57" s="26">
        <f>F58</f>
        <v>153</v>
      </c>
      <c r="G57" s="35" t="s">
        <v>242</v>
      </c>
      <c r="H57" s="35" t="s">
        <v>172</v>
      </c>
    </row>
    <row r="58" spans="1:18" s="1" customFormat="1" ht="42" customHeight="1" x14ac:dyDescent="0.25">
      <c r="A58" s="20">
        <v>2022520010030</v>
      </c>
      <c r="B58" s="19" t="s">
        <v>33</v>
      </c>
      <c r="C58" s="32">
        <v>209300000</v>
      </c>
      <c r="D58" s="10">
        <v>24.37</v>
      </c>
      <c r="E58" s="12">
        <v>20</v>
      </c>
      <c r="F58" s="10">
        <v>153</v>
      </c>
      <c r="G58" s="57">
        <f>AVERAGE(D58*P$3)+(E58*P$5)+(F58*P$4)</f>
        <v>81.816500000000005</v>
      </c>
      <c r="H58" s="3" t="s">
        <v>179</v>
      </c>
      <c r="I58" s="52">
        <v>1</v>
      </c>
      <c r="J58" s="61"/>
      <c r="K58" s="61"/>
      <c r="L58" s="61"/>
      <c r="M58" s="61"/>
      <c r="N58" s="61"/>
      <c r="O58" s="65"/>
      <c r="P58" s="65"/>
      <c r="Q58" s="61"/>
      <c r="R58" s="61"/>
    </row>
    <row r="59" spans="1:18" ht="24" customHeight="1" x14ac:dyDescent="0.25">
      <c r="A59" s="87" t="s">
        <v>159</v>
      </c>
      <c r="B59" s="87"/>
      <c r="C59" s="6">
        <f>SUM(C60)</f>
        <v>154600000</v>
      </c>
      <c r="D59" s="26">
        <f>D60</f>
        <v>5.66</v>
      </c>
      <c r="E59" s="26">
        <f>E60</f>
        <v>30</v>
      </c>
      <c r="F59" s="26">
        <f>F60</f>
        <v>9</v>
      </c>
      <c r="G59" s="35" t="s">
        <v>242</v>
      </c>
      <c r="H59" s="35" t="s">
        <v>172</v>
      </c>
    </row>
    <row r="60" spans="1:18" s="1" customFormat="1" ht="42" customHeight="1" x14ac:dyDescent="0.25">
      <c r="A60" s="20">
        <v>2022520010038</v>
      </c>
      <c r="B60" s="19" t="s">
        <v>41</v>
      </c>
      <c r="C60" s="32">
        <v>154600000</v>
      </c>
      <c r="D60" s="11">
        <v>5.66</v>
      </c>
      <c r="E60" s="10">
        <v>30</v>
      </c>
      <c r="F60" s="11">
        <v>9</v>
      </c>
      <c r="G60" s="56">
        <f>AVERAGE(D60*P$3)+(E60*P$5)+(F60*P$4)</f>
        <v>9.5970000000000013</v>
      </c>
      <c r="H60" s="3" t="s">
        <v>179</v>
      </c>
      <c r="I60" s="52">
        <v>1</v>
      </c>
      <c r="J60" s="61"/>
      <c r="K60" s="61"/>
      <c r="L60" s="61"/>
      <c r="M60" s="61"/>
      <c r="N60" s="61"/>
      <c r="O60" s="65"/>
      <c r="P60" s="65"/>
      <c r="Q60" s="61"/>
      <c r="R60" s="61"/>
    </row>
    <row r="61" spans="1:18" ht="24" customHeight="1" x14ac:dyDescent="0.25">
      <c r="A61" s="87" t="s">
        <v>188</v>
      </c>
      <c r="B61" s="87"/>
      <c r="C61" s="6">
        <f>SUM(C62)</f>
        <v>1534500000</v>
      </c>
      <c r="D61" s="26">
        <f>D62</f>
        <v>2.59</v>
      </c>
      <c r="E61" s="26">
        <f>E62</f>
        <v>100</v>
      </c>
      <c r="F61" s="26">
        <f>F62</f>
        <v>8</v>
      </c>
      <c r="G61" s="35" t="s">
        <v>242</v>
      </c>
      <c r="H61" s="35" t="s">
        <v>172</v>
      </c>
    </row>
    <row r="62" spans="1:18" s="1" customFormat="1" ht="40.5" customHeight="1" x14ac:dyDescent="0.25">
      <c r="A62" s="20">
        <v>2022520010046</v>
      </c>
      <c r="B62" s="19" t="s">
        <v>49</v>
      </c>
      <c r="C62" s="32">
        <v>1534500000</v>
      </c>
      <c r="D62" s="11">
        <v>2.59</v>
      </c>
      <c r="E62" s="10">
        <v>100</v>
      </c>
      <c r="F62" s="11">
        <v>8</v>
      </c>
      <c r="G62" s="56">
        <f>AVERAGE(D62*P$3)+(E62*P$5)+(F62*P$4)</f>
        <v>14.765499999999999</v>
      </c>
      <c r="H62" s="3" t="s">
        <v>179</v>
      </c>
      <c r="I62" s="52">
        <v>1</v>
      </c>
      <c r="J62" s="61"/>
      <c r="K62" s="61"/>
      <c r="L62" s="61"/>
      <c r="M62" s="61"/>
      <c r="N62" s="61"/>
      <c r="O62" s="65"/>
      <c r="P62" s="65"/>
      <c r="Q62" s="61"/>
      <c r="R62" s="61"/>
    </row>
    <row r="63" spans="1:18" ht="24" customHeight="1" x14ac:dyDescent="0.25">
      <c r="A63" s="87" t="s">
        <v>163</v>
      </c>
      <c r="B63" s="87"/>
      <c r="C63" s="6">
        <f>SUM(C64)</f>
        <v>840700000</v>
      </c>
      <c r="D63" s="26">
        <f>D64</f>
        <v>12.17</v>
      </c>
      <c r="E63" s="26">
        <f>E64</f>
        <v>25</v>
      </c>
      <c r="F63" s="26">
        <f>F64</f>
        <v>25</v>
      </c>
      <c r="G63" s="35" t="s">
        <v>242</v>
      </c>
      <c r="H63" s="35" t="s">
        <v>172</v>
      </c>
    </row>
    <row r="64" spans="1:18" s="1" customFormat="1" ht="37.5" customHeight="1" x14ac:dyDescent="0.25">
      <c r="A64" s="20">
        <v>2022520010091</v>
      </c>
      <c r="B64" s="19" t="s">
        <v>91</v>
      </c>
      <c r="C64" s="32">
        <v>840700000</v>
      </c>
      <c r="D64" s="11">
        <v>12.17</v>
      </c>
      <c r="E64" s="10">
        <v>25</v>
      </c>
      <c r="F64" s="10">
        <v>25</v>
      </c>
      <c r="G64" s="58">
        <f>AVERAGE(D64*P$3)+(E64*P$5)+(F64*P$4)</f>
        <v>19.226500000000001</v>
      </c>
      <c r="H64" s="5" t="s">
        <v>179</v>
      </c>
      <c r="I64" s="52">
        <v>1</v>
      </c>
      <c r="J64" s="61"/>
      <c r="K64" s="61"/>
      <c r="L64" s="61"/>
      <c r="M64" s="61"/>
      <c r="N64" s="61"/>
      <c r="O64" s="65"/>
      <c r="P64" s="65"/>
      <c r="Q64" s="61"/>
      <c r="R64" s="61"/>
    </row>
    <row r="65" spans="1:18" ht="24" customHeight="1" x14ac:dyDescent="0.25">
      <c r="A65" s="87" t="s">
        <v>189</v>
      </c>
      <c r="B65" s="87"/>
      <c r="C65" s="6">
        <f>SUM(C66)</f>
        <v>252600000</v>
      </c>
      <c r="D65" s="26">
        <f>D66</f>
        <v>15.7</v>
      </c>
      <c r="E65" s="26">
        <f>E66</f>
        <v>25</v>
      </c>
      <c r="F65" s="26">
        <f>F66</f>
        <v>23</v>
      </c>
      <c r="G65" s="35" t="s">
        <v>242</v>
      </c>
      <c r="H65" s="35" t="s">
        <v>172</v>
      </c>
    </row>
    <row r="66" spans="1:18" s="1" customFormat="1" ht="36" customHeight="1" x14ac:dyDescent="0.25">
      <c r="A66" s="20">
        <v>2022520010129</v>
      </c>
      <c r="B66" s="19" t="s">
        <v>128</v>
      </c>
      <c r="C66" s="32">
        <v>252600000</v>
      </c>
      <c r="D66" s="12">
        <v>15.7</v>
      </c>
      <c r="E66" s="10">
        <v>25</v>
      </c>
      <c r="F66" s="10">
        <v>23</v>
      </c>
      <c r="G66" s="58">
        <f>AVERAGE(D66*P$3)+(E66*P$5)+(F66*P$4)</f>
        <v>19.914999999999999</v>
      </c>
      <c r="H66" s="5" t="s">
        <v>179</v>
      </c>
      <c r="I66" s="52">
        <v>1</v>
      </c>
      <c r="J66" s="61"/>
      <c r="K66" s="61"/>
      <c r="L66" s="61"/>
      <c r="M66" s="61"/>
      <c r="N66" s="61"/>
      <c r="O66" s="65"/>
      <c r="P66" s="65"/>
      <c r="Q66" s="61"/>
      <c r="R66" s="61"/>
    </row>
    <row r="67" spans="1:18" ht="24" customHeight="1" x14ac:dyDescent="0.25">
      <c r="A67" s="87" t="s">
        <v>160</v>
      </c>
      <c r="B67" s="87"/>
      <c r="C67" s="6">
        <f>SUM(C68:C69)</f>
        <v>1284400000</v>
      </c>
      <c r="D67" s="26">
        <f>AVERAGE(D68:D69)</f>
        <v>7.15</v>
      </c>
      <c r="E67" s="26">
        <f>AVERAGE(E68:E69)</f>
        <v>25</v>
      </c>
      <c r="F67" s="26">
        <f>AVERAGE(F68:F69)</f>
        <v>18.5</v>
      </c>
      <c r="G67" s="35" t="s">
        <v>242</v>
      </c>
      <c r="H67" s="35" t="s">
        <v>172</v>
      </c>
    </row>
    <row r="68" spans="1:18" s="1" customFormat="1" ht="47.25" customHeight="1" x14ac:dyDescent="0.25">
      <c r="A68" s="20">
        <v>2022520010045</v>
      </c>
      <c r="B68" s="19" t="s">
        <v>48</v>
      </c>
      <c r="C68" s="32">
        <v>1174400000</v>
      </c>
      <c r="D68" s="11">
        <v>7.1</v>
      </c>
      <c r="E68" s="10">
        <v>25</v>
      </c>
      <c r="F68" s="10">
        <v>23</v>
      </c>
      <c r="G68" s="58">
        <f>AVERAGE(D68*P$3)+(E68*P$5)+(F68*P$4)</f>
        <v>16.045000000000002</v>
      </c>
      <c r="H68" s="5" t="s">
        <v>179</v>
      </c>
      <c r="I68" s="52">
        <v>1</v>
      </c>
      <c r="J68" s="61"/>
      <c r="K68" s="61"/>
      <c r="L68" s="61"/>
      <c r="M68" s="61"/>
      <c r="N68" s="61"/>
      <c r="O68" s="65"/>
      <c r="P68" s="65"/>
      <c r="Q68" s="61"/>
      <c r="R68" s="61"/>
    </row>
    <row r="69" spans="1:18" s="1" customFormat="1" ht="47.25" customHeight="1" x14ac:dyDescent="0.25">
      <c r="A69" s="20">
        <v>2022520010063</v>
      </c>
      <c r="B69" s="19" t="s">
        <v>66</v>
      </c>
      <c r="C69" s="32">
        <v>110000000</v>
      </c>
      <c r="D69" s="11">
        <v>7.2</v>
      </c>
      <c r="E69" s="10">
        <v>25</v>
      </c>
      <c r="F69" s="11">
        <v>14</v>
      </c>
      <c r="G69" s="56">
        <f>AVERAGE(D69*P$3)+(E69*P$5)+(F69*P$4)</f>
        <v>12.04</v>
      </c>
      <c r="H69" s="5" t="s">
        <v>179</v>
      </c>
      <c r="I69" s="52">
        <v>1</v>
      </c>
      <c r="J69" s="61"/>
      <c r="K69" s="61"/>
      <c r="L69" s="61"/>
      <c r="M69" s="61"/>
      <c r="N69" s="61"/>
      <c r="O69" s="65"/>
      <c r="P69" s="65"/>
      <c r="Q69" s="61"/>
      <c r="R69" s="61"/>
    </row>
    <row r="70" spans="1:18" s="1" customFormat="1" ht="24" customHeight="1" x14ac:dyDescent="0.25">
      <c r="A70" s="87" t="s">
        <v>164</v>
      </c>
      <c r="B70" s="87"/>
      <c r="C70" s="6">
        <f>SUM(C71:C78)</f>
        <v>2626600000</v>
      </c>
      <c r="D70" s="7">
        <f>AVERAGE(D71:D78)</f>
        <v>15.672499999999999</v>
      </c>
      <c r="E70" s="7">
        <f>AVERAGE(E71:E78)</f>
        <v>23.375</v>
      </c>
      <c r="F70" s="7">
        <f>AVERAGE(F71:F78)</f>
        <v>20.625</v>
      </c>
      <c r="G70" s="35" t="s">
        <v>242</v>
      </c>
      <c r="H70" s="35" t="s">
        <v>172</v>
      </c>
      <c r="I70" s="52"/>
      <c r="J70" s="61"/>
      <c r="K70" s="61"/>
      <c r="L70" s="61"/>
      <c r="M70" s="61"/>
      <c r="N70" s="61"/>
      <c r="O70" s="65"/>
      <c r="P70" s="65"/>
      <c r="Q70" s="61"/>
      <c r="R70" s="61"/>
    </row>
    <row r="71" spans="1:18" s="1" customFormat="1" ht="47.25" customHeight="1" x14ac:dyDescent="0.25">
      <c r="A71" s="20">
        <v>2022520010102</v>
      </c>
      <c r="B71" s="19" t="s">
        <v>102</v>
      </c>
      <c r="C71" s="32">
        <v>280700000</v>
      </c>
      <c r="D71" s="12">
        <v>16.14</v>
      </c>
      <c r="E71" s="11">
        <v>7</v>
      </c>
      <c r="F71" s="11">
        <v>12</v>
      </c>
      <c r="G71" s="56">
        <f t="shared" ref="G71:G122" si="2">AVERAGE(D71*P$3)+(E71*P$5)+(F71*P$4)</f>
        <v>13.363000000000001</v>
      </c>
      <c r="H71" s="5" t="s">
        <v>179</v>
      </c>
      <c r="I71" s="52">
        <v>1</v>
      </c>
      <c r="J71" s="61"/>
      <c r="K71" s="61"/>
      <c r="L71" s="61"/>
      <c r="M71" s="61"/>
      <c r="N71" s="61"/>
      <c r="O71" s="65"/>
      <c r="P71" s="65"/>
      <c r="Q71" s="61"/>
      <c r="R71" s="61"/>
    </row>
    <row r="72" spans="1:18" s="1" customFormat="1" ht="47.25" customHeight="1" x14ac:dyDescent="0.25">
      <c r="A72" s="20">
        <v>2022520010109</v>
      </c>
      <c r="B72" s="19" t="s">
        <v>108</v>
      </c>
      <c r="C72" s="32">
        <v>169200000</v>
      </c>
      <c r="D72" s="10">
        <v>23.94</v>
      </c>
      <c r="E72" s="11">
        <v>7</v>
      </c>
      <c r="F72" s="11">
        <v>7</v>
      </c>
      <c r="G72" s="56">
        <f t="shared" si="2"/>
        <v>14.623000000000001</v>
      </c>
      <c r="H72" s="5" t="s">
        <v>179</v>
      </c>
      <c r="I72" s="52">
        <v>1</v>
      </c>
      <c r="J72" s="61"/>
      <c r="K72" s="61"/>
      <c r="L72" s="61"/>
      <c r="M72" s="61"/>
      <c r="N72" s="61"/>
      <c r="O72" s="65"/>
      <c r="P72" s="65"/>
      <c r="Q72" s="61"/>
      <c r="R72" s="61"/>
    </row>
    <row r="73" spans="1:18" s="1" customFormat="1" ht="47.25" customHeight="1" x14ac:dyDescent="0.25">
      <c r="A73" s="20">
        <v>2022520010111</v>
      </c>
      <c r="B73" s="19" t="s">
        <v>110</v>
      </c>
      <c r="C73" s="32">
        <v>400000000</v>
      </c>
      <c r="D73" s="9">
        <v>0</v>
      </c>
      <c r="E73" s="11">
        <v>10</v>
      </c>
      <c r="F73" s="11">
        <v>10</v>
      </c>
      <c r="G73" s="56">
        <f t="shared" si="2"/>
        <v>5.5</v>
      </c>
      <c r="H73" s="5" t="s">
        <v>179</v>
      </c>
      <c r="I73" s="52">
        <v>1</v>
      </c>
      <c r="J73" s="61"/>
      <c r="K73" s="61"/>
      <c r="L73" s="61"/>
      <c r="M73" s="61"/>
      <c r="N73" s="61"/>
      <c r="O73" s="65"/>
      <c r="P73" s="65"/>
      <c r="Q73" s="61"/>
      <c r="R73" s="61"/>
    </row>
    <row r="74" spans="1:18" s="1" customFormat="1" ht="47.25" customHeight="1" x14ac:dyDescent="0.25">
      <c r="A74" s="20">
        <v>2022520010126</v>
      </c>
      <c r="B74" s="19" t="s">
        <v>125</v>
      </c>
      <c r="C74" s="32">
        <v>394500000</v>
      </c>
      <c r="D74" s="10">
        <v>27.25</v>
      </c>
      <c r="E74" s="12">
        <v>18</v>
      </c>
      <c r="F74" s="12">
        <v>19</v>
      </c>
      <c r="G74" s="57">
        <f t="shared" si="2"/>
        <v>22.612500000000004</v>
      </c>
      <c r="H74" s="5" t="s">
        <v>179</v>
      </c>
      <c r="I74" s="52">
        <v>1</v>
      </c>
      <c r="J74" s="61"/>
      <c r="K74" s="61"/>
      <c r="L74" s="61"/>
      <c r="M74" s="61"/>
      <c r="N74" s="61"/>
      <c r="O74" s="65"/>
      <c r="P74" s="65"/>
      <c r="Q74" s="61"/>
      <c r="R74" s="61"/>
    </row>
    <row r="75" spans="1:18" s="1" customFormat="1" ht="47.25" customHeight="1" x14ac:dyDescent="0.25">
      <c r="A75" s="20">
        <v>2022520010130</v>
      </c>
      <c r="B75" s="19" t="s">
        <v>129</v>
      </c>
      <c r="C75" s="32">
        <v>267600000</v>
      </c>
      <c r="D75" s="12">
        <v>19.84</v>
      </c>
      <c r="E75" s="12">
        <v>15</v>
      </c>
      <c r="F75" s="10">
        <v>23</v>
      </c>
      <c r="G75" s="58">
        <f t="shared" si="2"/>
        <v>20.777999999999999</v>
      </c>
      <c r="H75" s="5" t="s">
        <v>179</v>
      </c>
      <c r="I75" s="52">
        <v>1</v>
      </c>
      <c r="J75" s="61"/>
      <c r="K75" s="61"/>
      <c r="L75" s="61"/>
      <c r="M75" s="61"/>
      <c r="N75" s="61"/>
      <c r="O75" s="65"/>
      <c r="P75" s="65"/>
      <c r="Q75" s="61"/>
      <c r="R75" s="61"/>
    </row>
    <row r="76" spans="1:18" s="1" customFormat="1" ht="47.25" customHeight="1" x14ac:dyDescent="0.25">
      <c r="A76" s="20">
        <v>2022520010131</v>
      </c>
      <c r="B76" s="19" t="s">
        <v>130</v>
      </c>
      <c r="C76" s="32">
        <v>603100000</v>
      </c>
      <c r="D76" s="12">
        <v>17.63</v>
      </c>
      <c r="E76" s="10">
        <v>24</v>
      </c>
      <c r="F76" s="10">
        <v>24</v>
      </c>
      <c r="G76" s="58">
        <f t="shared" si="2"/>
        <v>21.133500000000002</v>
      </c>
      <c r="H76" s="5" t="s">
        <v>179</v>
      </c>
      <c r="I76" s="52">
        <v>1</v>
      </c>
      <c r="J76" s="61"/>
      <c r="K76" s="61"/>
      <c r="L76" s="61"/>
      <c r="M76" s="61"/>
      <c r="N76" s="61"/>
      <c r="O76" s="65"/>
      <c r="P76" s="65"/>
      <c r="Q76" s="61"/>
      <c r="R76" s="61"/>
    </row>
    <row r="77" spans="1:18" s="1" customFormat="1" ht="47.25" customHeight="1" x14ac:dyDescent="0.25">
      <c r="A77" s="20">
        <v>2022520010132</v>
      </c>
      <c r="B77" s="19" t="s">
        <v>131</v>
      </c>
      <c r="C77" s="32">
        <v>111500000</v>
      </c>
      <c r="D77" s="12">
        <v>20.58</v>
      </c>
      <c r="E77" s="11">
        <v>6</v>
      </c>
      <c r="F77" s="10">
        <v>60</v>
      </c>
      <c r="G77" s="57">
        <f t="shared" si="2"/>
        <v>36.860999999999997</v>
      </c>
      <c r="H77" s="5" t="s">
        <v>179</v>
      </c>
      <c r="I77" s="52">
        <v>1</v>
      </c>
      <c r="J77" s="61"/>
      <c r="K77" s="61"/>
      <c r="L77" s="61"/>
      <c r="M77" s="61"/>
      <c r="N77" s="61"/>
      <c r="O77" s="65"/>
      <c r="P77" s="65"/>
      <c r="Q77" s="61"/>
      <c r="R77" s="61"/>
    </row>
    <row r="78" spans="1:18" s="1" customFormat="1" ht="47.25" customHeight="1" x14ac:dyDescent="0.25">
      <c r="A78" s="20">
        <v>2022520010141</v>
      </c>
      <c r="B78" s="19" t="s">
        <v>138</v>
      </c>
      <c r="C78" s="32">
        <v>400000000</v>
      </c>
      <c r="D78" s="9">
        <v>0</v>
      </c>
      <c r="E78" s="10">
        <v>100</v>
      </c>
      <c r="F78" s="11">
        <v>10</v>
      </c>
      <c r="G78" s="56">
        <f t="shared" si="2"/>
        <v>14.5</v>
      </c>
      <c r="H78" s="5" t="s">
        <v>179</v>
      </c>
      <c r="I78" s="52">
        <v>1</v>
      </c>
      <c r="J78" s="61"/>
      <c r="K78" s="61"/>
      <c r="L78" s="61"/>
      <c r="M78" s="61"/>
      <c r="N78" s="61"/>
      <c r="O78" s="65"/>
      <c r="P78" s="65"/>
      <c r="Q78" s="61"/>
      <c r="R78" s="61"/>
    </row>
    <row r="79" spans="1:18" ht="24" customHeight="1" x14ac:dyDescent="0.25">
      <c r="A79" s="87" t="s">
        <v>154</v>
      </c>
      <c r="B79" s="87"/>
      <c r="C79" s="6">
        <f>SUM(C80:C91)</f>
        <v>20186265801</v>
      </c>
      <c r="D79" s="7">
        <f>AVERAGE(D80:D91)</f>
        <v>14.266666666666667</v>
      </c>
      <c r="E79" s="7">
        <f>AVERAGE(E80:E91)</f>
        <v>18.083333333333332</v>
      </c>
      <c r="F79" s="7">
        <f>AVERAGE(F80:F91)</f>
        <v>37.166666666666664</v>
      </c>
      <c r="G79" s="35" t="s">
        <v>242</v>
      </c>
      <c r="H79" s="35" t="s">
        <v>172</v>
      </c>
    </row>
    <row r="80" spans="1:18" s="1" customFormat="1" ht="50.25" customHeight="1" x14ac:dyDescent="0.25">
      <c r="A80" s="8" t="s">
        <v>190</v>
      </c>
      <c r="B80" s="19" t="s">
        <v>9</v>
      </c>
      <c r="C80" s="32">
        <v>7782000000</v>
      </c>
      <c r="D80" s="9">
        <v>0</v>
      </c>
      <c r="E80" s="10">
        <v>25</v>
      </c>
      <c r="F80" s="10">
        <v>25</v>
      </c>
      <c r="G80" s="56">
        <f t="shared" si="2"/>
        <v>13.75</v>
      </c>
      <c r="H80" s="5" t="s">
        <v>179</v>
      </c>
      <c r="I80" s="52">
        <v>1</v>
      </c>
      <c r="J80" s="61"/>
      <c r="K80" s="61"/>
      <c r="L80" s="61"/>
      <c r="M80" s="61"/>
      <c r="N80" s="61"/>
      <c r="O80" s="65"/>
      <c r="P80" s="65"/>
      <c r="Q80" s="61"/>
      <c r="R80" s="61"/>
    </row>
    <row r="81" spans="1:18" s="1" customFormat="1" ht="50.25" customHeight="1" x14ac:dyDescent="0.25">
      <c r="A81" s="8" t="s">
        <v>191</v>
      </c>
      <c r="B81" s="19" t="s">
        <v>72</v>
      </c>
      <c r="C81" s="32">
        <v>391400000</v>
      </c>
      <c r="D81" s="10">
        <v>23.53</v>
      </c>
      <c r="E81" s="9">
        <v>0</v>
      </c>
      <c r="F81" s="10">
        <v>25</v>
      </c>
      <c r="G81" s="58">
        <f t="shared" si="2"/>
        <v>21.838500000000003</v>
      </c>
      <c r="H81" s="5" t="s">
        <v>179</v>
      </c>
      <c r="I81" s="52">
        <v>1</v>
      </c>
      <c r="J81" s="61"/>
      <c r="K81" s="61"/>
      <c r="L81" s="61"/>
      <c r="M81" s="61"/>
      <c r="N81" s="61"/>
      <c r="O81" s="65"/>
      <c r="P81" s="65"/>
      <c r="Q81" s="61"/>
      <c r="R81" s="61"/>
    </row>
    <row r="82" spans="1:18" s="1" customFormat="1" ht="50.25" customHeight="1" x14ac:dyDescent="0.25">
      <c r="A82" s="8" t="s">
        <v>192</v>
      </c>
      <c r="B82" s="19" t="s">
        <v>73</v>
      </c>
      <c r="C82" s="32">
        <v>834400000</v>
      </c>
      <c r="D82" s="10">
        <v>24.34</v>
      </c>
      <c r="E82" s="10">
        <v>25</v>
      </c>
      <c r="F82" s="10">
        <v>59</v>
      </c>
      <c r="G82" s="57">
        <f t="shared" si="2"/>
        <v>40.003</v>
      </c>
      <c r="H82" s="5" t="s">
        <v>179</v>
      </c>
      <c r="I82" s="52">
        <v>1</v>
      </c>
      <c r="J82" s="61"/>
      <c r="K82" s="61"/>
      <c r="L82" s="61"/>
      <c r="M82" s="61"/>
      <c r="N82" s="61"/>
      <c r="O82" s="65"/>
      <c r="P82" s="65"/>
      <c r="Q82" s="61"/>
      <c r="R82" s="61"/>
    </row>
    <row r="83" spans="1:18" s="1" customFormat="1" ht="50.25" customHeight="1" x14ac:dyDescent="0.25">
      <c r="A83" s="8" t="s">
        <v>193</v>
      </c>
      <c r="B83" s="19" t="s">
        <v>74</v>
      </c>
      <c r="C83" s="32">
        <v>1330000000</v>
      </c>
      <c r="D83" s="11">
        <v>4.0599999999999996</v>
      </c>
      <c r="E83" s="10">
        <v>25</v>
      </c>
      <c r="F83" s="10">
        <v>25</v>
      </c>
      <c r="G83" s="58">
        <f t="shared" si="2"/>
        <v>15.577</v>
      </c>
      <c r="H83" s="5" t="s">
        <v>179</v>
      </c>
      <c r="I83" s="52">
        <v>1</v>
      </c>
      <c r="J83" s="61"/>
      <c r="K83" s="61"/>
      <c r="L83" s="61"/>
      <c r="M83" s="61"/>
      <c r="N83" s="61"/>
      <c r="O83" s="65"/>
      <c r="P83" s="65"/>
      <c r="Q83" s="61"/>
      <c r="R83" s="61"/>
    </row>
    <row r="84" spans="1:18" s="1" customFormat="1" ht="50.25" customHeight="1" x14ac:dyDescent="0.25">
      <c r="A84" s="8" t="s">
        <v>194</v>
      </c>
      <c r="B84" s="19" t="s">
        <v>75</v>
      </c>
      <c r="C84" s="32">
        <v>119600000</v>
      </c>
      <c r="D84" s="12">
        <v>19.98</v>
      </c>
      <c r="E84" s="10">
        <v>25</v>
      </c>
      <c r="F84" s="10">
        <v>28</v>
      </c>
      <c r="G84" s="57">
        <f t="shared" si="2"/>
        <v>24.091000000000001</v>
      </c>
      <c r="H84" s="5" t="s">
        <v>179</v>
      </c>
      <c r="I84" s="52">
        <v>1</v>
      </c>
      <c r="J84" s="61"/>
      <c r="K84" s="61"/>
      <c r="L84" s="61"/>
      <c r="M84" s="61"/>
      <c r="N84" s="61"/>
      <c r="O84" s="65"/>
      <c r="P84" s="65"/>
      <c r="Q84" s="61"/>
      <c r="R84" s="61"/>
    </row>
    <row r="85" spans="1:18" s="1" customFormat="1" ht="50.25" customHeight="1" x14ac:dyDescent="0.25">
      <c r="A85" s="8" t="s">
        <v>195</v>
      </c>
      <c r="B85" s="19" t="s">
        <v>76</v>
      </c>
      <c r="C85" s="32">
        <v>131600000</v>
      </c>
      <c r="D85" s="10">
        <v>23.52</v>
      </c>
      <c r="E85" s="10">
        <v>25</v>
      </c>
      <c r="F85" s="10">
        <v>25</v>
      </c>
      <c r="G85" s="57">
        <f t="shared" si="2"/>
        <v>24.334</v>
      </c>
      <c r="H85" s="5" t="s">
        <v>179</v>
      </c>
      <c r="I85" s="52">
        <v>1</v>
      </c>
      <c r="J85" s="61"/>
      <c r="K85" s="61"/>
      <c r="L85" s="61"/>
      <c r="M85" s="61"/>
      <c r="N85" s="61"/>
      <c r="O85" s="65"/>
      <c r="P85" s="65"/>
      <c r="Q85" s="61"/>
      <c r="R85" s="61"/>
    </row>
    <row r="86" spans="1:18" s="1" customFormat="1" ht="50.25" customHeight="1" x14ac:dyDescent="0.25">
      <c r="A86" s="8" t="s">
        <v>196</v>
      </c>
      <c r="B86" s="19" t="s">
        <v>81</v>
      </c>
      <c r="C86" s="32">
        <v>937000000</v>
      </c>
      <c r="D86" s="12">
        <v>20.77</v>
      </c>
      <c r="E86" s="10">
        <v>25</v>
      </c>
      <c r="F86" s="10">
        <v>43</v>
      </c>
      <c r="G86" s="57">
        <f t="shared" si="2"/>
        <v>31.1965</v>
      </c>
      <c r="H86" s="5" t="s">
        <v>179</v>
      </c>
      <c r="I86" s="52">
        <v>1</v>
      </c>
      <c r="J86" s="61"/>
      <c r="K86" s="61"/>
      <c r="L86" s="61"/>
      <c r="M86" s="61"/>
      <c r="N86" s="61"/>
      <c r="O86" s="65"/>
      <c r="P86" s="65"/>
      <c r="Q86" s="61"/>
      <c r="R86" s="61"/>
    </row>
    <row r="87" spans="1:18" s="1" customFormat="1" ht="50.25" customHeight="1" x14ac:dyDescent="0.25">
      <c r="A87" s="8" t="s">
        <v>197</v>
      </c>
      <c r="B87" s="19" t="s">
        <v>85</v>
      </c>
      <c r="C87" s="32">
        <v>4313665801</v>
      </c>
      <c r="D87" s="11">
        <v>13.72</v>
      </c>
      <c r="E87" s="10">
        <v>25</v>
      </c>
      <c r="F87" s="10">
        <v>94</v>
      </c>
      <c r="G87" s="57">
        <f t="shared" si="2"/>
        <v>50.974000000000004</v>
      </c>
      <c r="H87" s="5" t="s">
        <v>179</v>
      </c>
      <c r="I87" s="52">
        <v>1</v>
      </c>
      <c r="J87" s="61"/>
      <c r="K87" s="61"/>
      <c r="L87" s="61"/>
      <c r="M87" s="61"/>
      <c r="N87" s="61"/>
      <c r="O87" s="65"/>
      <c r="P87" s="65"/>
      <c r="Q87" s="61"/>
      <c r="R87" s="61"/>
    </row>
    <row r="88" spans="1:18" s="1" customFormat="1" ht="50.25" customHeight="1" x14ac:dyDescent="0.25">
      <c r="A88" s="8" t="s">
        <v>198</v>
      </c>
      <c r="B88" s="19" t="s">
        <v>87</v>
      </c>
      <c r="C88" s="32">
        <v>191100000</v>
      </c>
      <c r="D88" s="10">
        <v>22.92</v>
      </c>
      <c r="E88" s="9">
        <v>0</v>
      </c>
      <c r="F88" s="12">
        <v>15</v>
      </c>
      <c r="G88" s="58">
        <f t="shared" si="2"/>
        <v>17.064</v>
      </c>
      <c r="H88" s="5" t="s">
        <v>179</v>
      </c>
      <c r="I88" s="52">
        <v>1</v>
      </c>
      <c r="J88" s="61"/>
      <c r="K88" s="61"/>
      <c r="L88" s="61"/>
      <c r="M88" s="61"/>
      <c r="N88" s="61"/>
      <c r="O88" s="65"/>
      <c r="P88" s="65"/>
      <c r="Q88" s="61"/>
      <c r="R88" s="61"/>
    </row>
    <row r="89" spans="1:18" s="1" customFormat="1" ht="50.25" customHeight="1" x14ac:dyDescent="0.25">
      <c r="A89" s="8" t="s">
        <v>199</v>
      </c>
      <c r="B89" s="19" t="s">
        <v>88</v>
      </c>
      <c r="C89" s="32">
        <v>1231500000</v>
      </c>
      <c r="D89" s="11">
        <v>13.79</v>
      </c>
      <c r="E89" s="10">
        <v>25</v>
      </c>
      <c r="F89" s="10">
        <v>88</v>
      </c>
      <c r="G89" s="57">
        <f t="shared" si="2"/>
        <v>48.305500000000002</v>
      </c>
      <c r="H89" s="5" t="s">
        <v>179</v>
      </c>
      <c r="I89" s="52">
        <v>1</v>
      </c>
      <c r="J89" s="61"/>
      <c r="K89" s="61"/>
      <c r="L89" s="61"/>
      <c r="M89" s="61"/>
      <c r="N89" s="61"/>
      <c r="O89" s="65"/>
      <c r="P89" s="65"/>
      <c r="Q89" s="61"/>
      <c r="R89" s="61"/>
    </row>
    <row r="90" spans="1:18" s="1" customFormat="1" ht="50.25" customHeight="1" x14ac:dyDescent="0.25">
      <c r="A90" s="8" t="s">
        <v>200</v>
      </c>
      <c r="B90" s="19" t="s">
        <v>92</v>
      </c>
      <c r="C90" s="32">
        <v>2894000000</v>
      </c>
      <c r="D90" s="11">
        <v>4.57</v>
      </c>
      <c r="E90" s="12">
        <v>17</v>
      </c>
      <c r="F90" s="12">
        <v>19</v>
      </c>
      <c r="G90" s="56">
        <f t="shared" si="2"/>
        <v>12.306500000000002</v>
      </c>
      <c r="H90" s="5" t="s">
        <v>179</v>
      </c>
      <c r="I90" s="52">
        <v>1</v>
      </c>
      <c r="J90" s="61"/>
      <c r="K90" s="61"/>
      <c r="L90" s="61"/>
      <c r="M90" s="61"/>
      <c r="N90" s="61"/>
      <c r="O90" s="65"/>
      <c r="P90" s="65"/>
      <c r="Q90" s="61"/>
      <c r="R90" s="61"/>
    </row>
    <row r="91" spans="1:18" s="1" customFormat="1" ht="50.25" customHeight="1" x14ac:dyDescent="0.25">
      <c r="A91" s="8" t="s">
        <v>201</v>
      </c>
      <c r="B91" s="19" t="s">
        <v>137</v>
      </c>
      <c r="C91" s="32">
        <v>30000000</v>
      </c>
      <c r="D91" s="9">
        <v>0</v>
      </c>
      <c r="E91" s="9">
        <v>0</v>
      </c>
      <c r="F91" s="9">
        <v>0</v>
      </c>
      <c r="G91" s="55">
        <f t="shared" si="2"/>
        <v>0</v>
      </c>
      <c r="H91" s="5" t="s">
        <v>179</v>
      </c>
      <c r="I91" s="52">
        <v>1</v>
      </c>
      <c r="J91" s="61"/>
      <c r="K91" s="61"/>
      <c r="L91" s="61"/>
      <c r="M91" s="61"/>
      <c r="N91" s="61"/>
      <c r="O91" s="65"/>
      <c r="P91" s="65"/>
      <c r="Q91" s="61"/>
      <c r="R91" s="61"/>
    </row>
    <row r="92" spans="1:18" ht="24" customHeight="1" x14ac:dyDescent="0.25">
      <c r="A92" s="87" t="s">
        <v>169</v>
      </c>
      <c r="B92" s="87"/>
      <c r="C92" s="6">
        <f>SUM(C93)</f>
        <v>730500000</v>
      </c>
      <c r="D92" s="26">
        <f>D93</f>
        <v>13.01</v>
      </c>
      <c r="E92" s="26">
        <f>E93</f>
        <v>8</v>
      </c>
      <c r="F92" s="26">
        <f>F93</f>
        <v>47</v>
      </c>
      <c r="G92" s="35" t="s">
        <v>242</v>
      </c>
      <c r="H92" s="35" t="s">
        <v>172</v>
      </c>
    </row>
    <row r="93" spans="1:18" s="1" customFormat="1" ht="40.5" customHeight="1" x14ac:dyDescent="0.25">
      <c r="A93" s="8" t="s">
        <v>202</v>
      </c>
      <c r="B93" s="19" t="s">
        <v>147</v>
      </c>
      <c r="C93" s="32">
        <v>730500000</v>
      </c>
      <c r="D93" s="11">
        <v>13.01</v>
      </c>
      <c r="E93" s="11">
        <v>8</v>
      </c>
      <c r="F93" s="10">
        <v>47</v>
      </c>
      <c r="G93" s="57">
        <f t="shared" si="2"/>
        <v>27.804500000000001</v>
      </c>
      <c r="H93" s="5" t="s">
        <v>179</v>
      </c>
      <c r="I93" s="52">
        <v>1</v>
      </c>
      <c r="J93" s="61"/>
      <c r="K93" s="61"/>
      <c r="L93" s="61"/>
      <c r="M93" s="61"/>
      <c r="N93" s="61"/>
      <c r="O93" s="65"/>
      <c r="P93" s="65"/>
      <c r="Q93" s="61"/>
      <c r="R93" s="61"/>
    </row>
    <row r="94" spans="1:18" ht="24" customHeight="1" x14ac:dyDescent="0.25">
      <c r="A94" s="87" t="s">
        <v>203</v>
      </c>
      <c r="B94" s="87"/>
      <c r="C94" s="6">
        <f>SUM(C95:C109)</f>
        <v>54270726608</v>
      </c>
      <c r="D94" s="7">
        <f>AVERAGE(D96:D109)</f>
        <v>0.87285714285714289</v>
      </c>
      <c r="E94" s="7">
        <f>AVERAGE(E96:E109)</f>
        <v>1.7857142857142858</v>
      </c>
      <c r="F94" s="7">
        <f>AVERAGE(F96:F109)</f>
        <v>5.8571428571428568</v>
      </c>
      <c r="G94" s="35" t="s">
        <v>242</v>
      </c>
      <c r="H94" s="35" t="s">
        <v>172</v>
      </c>
    </row>
    <row r="95" spans="1:18" s="1" customFormat="1" ht="50.25" customHeight="1" x14ac:dyDescent="0.25">
      <c r="A95" s="25" t="s">
        <v>244</v>
      </c>
      <c r="B95" s="27" t="s">
        <v>1</v>
      </c>
      <c r="C95" s="32" t="s">
        <v>250</v>
      </c>
      <c r="D95" s="9">
        <v>0</v>
      </c>
      <c r="E95" s="9">
        <v>0</v>
      </c>
      <c r="F95" s="9">
        <v>0</v>
      </c>
      <c r="G95" s="55">
        <f t="shared" si="2"/>
        <v>0</v>
      </c>
      <c r="H95" s="5" t="s">
        <v>179</v>
      </c>
      <c r="I95" s="52">
        <v>1</v>
      </c>
      <c r="J95" s="61"/>
      <c r="K95" s="61"/>
      <c r="L95" s="61"/>
      <c r="M95" s="61"/>
      <c r="N95" s="61"/>
      <c r="O95" s="65"/>
      <c r="P95" s="65"/>
      <c r="Q95" s="61"/>
      <c r="R95" s="61"/>
    </row>
    <row r="96" spans="1:18" s="1" customFormat="1" ht="50.25" customHeight="1" x14ac:dyDescent="0.25">
      <c r="A96" s="8" t="s">
        <v>204</v>
      </c>
      <c r="B96" s="27" t="s">
        <v>2</v>
      </c>
      <c r="C96" s="32">
        <v>4193435514</v>
      </c>
      <c r="D96" s="9">
        <v>0</v>
      </c>
      <c r="E96" s="9">
        <v>0</v>
      </c>
      <c r="F96" s="9">
        <v>0</v>
      </c>
      <c r="G96" s="55">
        <f t="shared" si="2"/>
        <v>0</v>
      </c>
      <c r="H96" s="5" t="s">
        <v>179</v>
      </c>
      <c r="I96" s="52">
        <v>1</v>
      </c>
      <c r="J96" s="61"/>
      <c r="K96" s="61"/>
      <c r="L96" s="61"/>
      <c r="M96" s="61"/>
      <c r="N96" s="61"/>
      <c r="O96" s="65"/>
      <c r="P96" s="65"/>
      <c r="Q96" s="61"/>
      <c r="R96" s="61"/>
    </row>
    <row r="97" spans="1:18" s="1" customFormat="1" ht="50.25" customHeight="1" x14ac:dyDescent="0.25">
      <c r="A97" s="25" t="s">
        <v>245</v>
      </c>
      <c r="B97" s="27" t="s">
        <v>4</v>
      </c>
      <c r="C97" s="33">
        <v>2520658411</v>
      </c>
      <c r="D97" s="9">
        <v>0</v>
      </c>
      <c r="E97" s="9">
        <v>0</v>
      </c>
      <c r="F97" s="9">
        <v>0</v>
      </c>
      <c r="G97" s="55">
        <f t="shared" si="2"/>
        <v>0</v>
      </c>
      <c r="H97" s="5" t="s">
        <v>179</v>
      </c>
      <c r="I97" s="52">
        <v>1</v>
      </c>
      <c r="J97" s="61"/>
      <c r="K97" s="61"/>
      <c r="L97" s="61"/>
      <c r="M97" s="61"/>
      <c r="N97" s="61"/>
      <c r="O97" s="65"/>
      <c r="P97" s="65"/>
      <c r="Q97" s="61"/>
      <c r="R97" s="61"/>
    </row>
    <row r="98" spans="1:18" s="1" customFormat="1" ht="50.25" customHeight="1" x14ac:dyDescent="0.25">
      <c r="A98" s="8" t="s">
        <v>205</v>
      </c>
      <c r="B98" s="27" t="s">
        <v>6</v>
      </c>
      <c r="C98" s="32">
        <v>984594166</v>
      </c>
      <c r="D98" s="9">
        <v>0</v>
      </c>
      <c r="E98" s="10">
        <v>25</v>
      </c>
      <c r="F98" s="10">
        <v>25</v>
      </c>
      <c r="G98" s="56">
        <f t="shared" si="2"/>
        <v>13.75</v>
      </c>
      <c r="H98" s="5" t="s">
        <v>179</v>
      </c>
      <c r="I98" s="52">
        <v>1</v>
      </c>
      <c r="J98" s="61"/>
      <c r="K98" s="61"/>
      <c r="L98" s="61"/>
      <c r="M98" s="61"/>
      <c r="N98" s="61"/>
      <c r="O98" s="65"/>
      <c r="P98" s="65"/>
      <c r="Q98" s="61"/>
      <c r="R98" s="61"/>
    </row>
    <row r="99" spans="1:18" s="1" customFormat="1" ht="50.25" customHeight="1" x14ac:dyDescent="0.25">
      <c r="A99" s="8" t="s">
        <v>206</v>
      </c>
      <c r="B99" s="27" t="s">
        <v>10</v>
      </c>
      <c r="C99" s="32">
        <v>10629640632</v>
      </c>
      <c r="D99" s="9">
        <v>1.92</v>
      </c>
      <c r="E99" s="9">
        <v>0</v>
      </c>
      <c r="F99" s="9">
        <v>0</v>
      </c>
      <c r="G99" s="55">
        <f t="shared" si="2"/>
        <v>0.86399999999999999</v>
      </c>
      <c r="H99" s="5" t="s">
        <v>179</v>
      </c>
      <c r="I99" s="52">
        <v>1</v>
      </c>
      <c r="J99" s="61"/>
      <c r="K99" s="61"/>
      <c r="L99" s="61"/>
      <c r="M99" s="61"/>
      <c r="N99" s="61"/>
      <c r="O99" s="65"/>
      <c r="P99" s="65"/>
      <c r="Q99" s="61"/>
      <c r="R99" s="61"/>
    </row>
    <row r="100" spans="1:18" s="1" customFormat="1" ht="50.25" customHeight="1" x14ac:dyDescent="0.25">
      <c r="A100" s="8" t="s">
        <v>207</v>
      </c>
      <c r="B100" s="19" t="s">
        <v>13</v>
      </c>
      <c r="C100" s="32">
        <v>870000000</v>
      </c>
      <c r="D100" s="9">
        <v>0</v>
      </c>
      <c r="E100" s="9">
        <v>0</v>
      </c>
      <c r="F100" s="9">
        <v>0</v>
      </c>
      <c r="G100" s="55">
        <f t="shared" si="2"/>
        <v>0</v>
      </c>
      <c r="H100" s="5" t="s">
        <v>179</v>
      </c>
      <c r="I100" s="52">
        <v>1</v>
      </c>
      <c r="J100" s="61"/>
      <c r="K100" s="61"/>
      <c r="L100" s="61"/>
      <c r="M100" s="61"/>
      <c r="N100" s="61"/>
      <c r="O100" s="65"/>
      <c r="P100" s="65"/>
      <c r="Q100" s="61"/>
      <c r="R100" s="61"/>
    </row>
    <row r="101" spans="1:18" s="1" customFormat="1" ht="50.25" customHeight="1" x14ac:dyDescent="0.25">
      <c r="A101" s="8" t="s">
        <v>208</v>
      </c>
      <c r="B101" s="19" t="s">
        <v>14</v>
      </c>
      <c r="C101" s="32">
        <v>1450000000</v>
      </c>
      <c r="D101" s="9">
        <v>0</v>
      </c>
      <c r="E101" s="9">
        <v>0</v>
      </c>
      <c r="F101" s="9">
        <v>0</v>
      </c>
      <c r="G101" s="55">
        <f t="shared" si="2"/>
        <v>0</v>
      </c>
      <c r="H101" s="5" t="s">
        <v>179</v>
      </c>
      <c r="I101" s="52">
        <v>1</v>
      </c>
      <c r="J101" s="61"/>
      <c r="K101" s="61"/>
      <c r="L101" s="61"/>
      <c r="M101" s="61"/>
      <c r="N101" s="61"/>
      <c r="O101" s="65"/>
      <c r="P101" s="65"/>
      <c r="Q101" s="61"/>
      <c r="R101" s="61"/>
    </row>
    <row r="102" spans="1:18" s="1" customFormat="1" ht="50.25" customHeight="1" x14ac:dyDescent="0.25">
      <c r="A102" s="8" t="s">
        <v>209</v>
      </c>
      <c r="B102" s="27" t="s">
        <v>16</v>
      </c>
      <c r="C102" s="32">
        <v>1603887984</v>
      </c>
      <c r="D102" s="9">
        <v>0</v>
      </c>
      <c r="E102" s="9">
        <v>0</v>
      </c>
      <c r="F102" s="9">
        <v>0</v>
      </c>
      <c r="G102" s="55">
        <f t="shared" si="2"/>
        <v>0</v>
      </c>
      <c r="H102" s="5" t="s">
        <v>179</v>
      </c>
      <c r="I102" s="52">
        <v>1</v>
      </c>
      <c r="J102" s="61"/>
      <c r="K102" s="61"/>
      <c r="L102" s="61"/>
      <c r="M102" s="61"/>
      <c r="N102" s="61"/>
      <c r="O102" s="65"/>
      <c r="P102" s="65"/>
      <c r="Q102" s="61"/>
      <c r="R102" s="61"/>
    </row>
    <row r="103" spans="1:18" s="1" customFormat="1" ht="50.25" customHeight="1" x14ac:dyDescent="0.25">
      <c r="A103" s="8" t="s">
        <v>210</v>
      </c>
      <c r="B103" s="27" t="s">
        <v>18</v>
      </c>
      <c r="C103" s="32">
        <v>14747230253</v>
      </c>
      <c r="D103" s="9">
        <v>0</v>
      </c>
      <c r="E103" s="9">
        <v>0</v>
      </c>
      <c r="F103" s="9">
        <v>0</v>
      </c>
      <c r="G103" s="55">
        <f t="shared" si="2"/>
        <v>0</v>
      </c>
      <c r="H103" s="5" t="s">
        <v>179</v>
      </c>
      <c r="I103" s="52">
        <v>1</v>
      </c>
      <c r="J103" s="61"/>
      <c r="K103" s="61"/>
      <c r="L103" s="61"/>
      <c r="M103" s="61"/>
      <c r="N103" s="61"/>
      <c r="O103" s="65"/>
      <c r="P103" s="65"/>
      <c r="Q103" s="61"/>
      <c r="R103" s="61"/>
    </row>
    <row r="104" spans="1:18" s="1" customFormat="1" ht="50.25" customHeight="1" x14ac:dyDescent="0.25">
      <c r="A104" s="8" t="s">
        <v>211</v>
      </c>
      <c r="B104" s="19" t="s">
        <v>95</v>
      </c>
      <c r="C104" s="32">
        <v>1868000000</v>
      </c>
      <c r="D104" s="11">
        <v>4.7699999999999996</v>
      </c>
      <c r="E104" s="9">
        <v>0</v>
      </c>
      <c r="F104" s="10">
        <v>57</v>
      </c>
      <c r="G104" s="57">
        <f t="shared" si="2"/>
        <v>27.796500000000002</v>
      </c>
      <c r="H104" s="5" t="s">
        <v>179</v>
      </c>
      <c r="I104" s="52">
        <v>1</v>
      </c>
      <c r="J104" s="61"/>
      <c r="K104" s="61"/>
      <c r="L104" s="61"/>
      <c r="M104" s="61"/>
      <c r="N104" s="61"/>
      <c r="O104" s="65"/>
      <c r="P104" s="65"/>
      <c r="Q104" s="61"/>
      <c r="R104" s="61"/>
    </row>
    <row r="105" spans="1:18" s="1" customFormat="1" ht="50.25" customHeight="1" x14ac:dyDescent="0.25">
      <c r="A105" s="8" t="s">
        <v>212</v>
      </c>
      <c r="B105" s="19" t="s">
        <v>133</v>
      </c>
      <c r="C105" s="32">
        <v>1838100000</v>
      </c>
      <c r="D105" s="9">
        <v>0.33</v>
      </c>
      <c r="E105" s="9">
        <v>0</v>
      </c>
      <c r="F105" s="9">
        <v>0</v>
      </c>
      <c r="G105" s="55">
        <f t="shared" si="2"/>
        <v>0.14850000000000002</v>
      </c>
      <c r="H105" s="5" t="s">
        <v>179</v>
      </c>
      <c r="I105" s="52">
        <v>1</v>
      </c>
      <c r="J105" s="61"/>
      <c r="K105" s="61"/>
      <c r="L105" s="61"/>
      <c r="M105" s="61"/>
      <c r="N105" s="61"/>
      <c r="O105" s="65"/>
      <c r="P105" s="65"/>
      <c r="Q105" s="61"/>
      <c r="R105" s="61"/>
    </row>
    <row r="106" spans="1:18" s="1" customFormat="1" ht="50.25" customHeight="1" x14ac:dyDescent="0.25">
      <c r="A106" s="8" t="s">
        <v>213</v>
      </c>
      <c r="B106" s="19" t="s">
        <v>140</v>
      </c>
      <c r="C106" s="32">
        <v>1773115342</v>
      </c>
      <c r="D106" s="11">
        <v>2.8</v>
      </c>
      <c r="E106" s="9">
        <v>0</v>
      </c>
      <c r="F106" s="9">
        <v>0</v>
      </c>
      <c r="G106" s="55">
        <f t="shared" si="2"/>
        <v>1.26</v>
      </c>
      <c r="H106" s="5" t="s">
        <v>179</v>
      </c>
      <c r="I106" s="52">
        <v>1</v>
      </c>
      <c r="J106" s="61"/>
      <c r="K106" s="61"/>
      <c r="L106" s="61"/>
      <c r="M106" s="61"/>
      <c r="N106" s="61"/>
      <c r="O106" s="65"/>
      <c r="P106" s="65"/>
      <c r="Q106" s="61"/>
      <c r="R106" s="61"/>
    </row>
    <row r="107" spans="1:18" s="1" customFormat="1" ht="50.25" customHeight="1" x14ac:dyDescent="0.25">
      <c r="A107" s="8" t="s">
        <v>214</v>
      </c>
      <c r="B107" s="19" t="s">
        <v>149</v>
      </c>
      <c r="C107" s="32">
        <v>1527100000</v>
      </c>
      <c r="D107" s="9">
        <v>0.33</v>
      </c>
      <c r="E107" s="9">
        <v>0</v>
      </c>
      <c r="F107" s="9">
        <v>0</v>
      </c>
      <c r="G107" s="55">
        <f t="shared" si="2"/>
        <v>0.14850000000000002</v>
      </c>
      <c r="H107" s="5" t="s">
        <v>179</v>
      </c>
      <c r="I107" s="52">
        <v>1</v>
      </c>
      <c r="J107" s="61"/>
      <c r="K107" s="61"/>
      <c r="L107" s="61"/>
      <c r="M107" s="61"/>
      <c r="N107" s="61"/>
      <c r="O107" s="65"/>
      <c r="P107" s="65"/>
      <c r="Q107" s="61"/>
      <c r="R107" s="61"/>
    </row>
    <row r="108" spans="1:18" s="1" customFormat="1" ht="50.25" customHeight="1" x14ac:dyDescent="0.25">
      <c r="A108" s="8" t="s">
        <v>215</v>
      </c>
      <c r="B108" s="19" t="s">
        <v>150</v>
      </c>
      <c r="C108" s="32">
        <v>1516098220</v>
      </c>
      <c r="D108" s="9">
        <v>1.1399999999999999</v>
      </c>
      <c r="E108" s="9">
        <v>0</v>
      </c>
      <c r="F108" s="9">
        <v>0</v>
      </c>
      <c r="G108" s="55">
        <f t="shared" si="2"/>
        <v>0.51300000000000001</v>
      </c>
      <c r="H108" s="5" t="s">
        <v>179</v>
      </c>
      <c r="I108" s="52">
        <v>1</v>
      </c>
      <c r="J108" s="61"/>
      <c r="K108" s="61"/>
      <c r="L108" s="61"/>
      <c r="M108" s="61"/>
      <c r="N108" s="61"/>
      <c r="O108" s="65"/>
      <c r="P108" s="65"/>
      <c r="Q108" s="61"/>
      <c r="R108" s="61"/>
    </row>
    <row r="109" spans="1:18" s="1" customFormat="1" ht="50.25" customHeight="1" x14ac:dyDescent="0.25">
      <c r="A109" s="8" t="s">
        <v>216</v>
      </c>
      <c r="B109" s="19" t="s">
        <v>151</v>
      </c>
      <c r="C109" s="32">
        <v>8748866086</v>
      </c>
      <c r="D109" s="9">
        <v>0.93</v>
      </c>
      <c r="E109" s="9">
        <v>0</v>
      </c>
      <c r="F109" s="9">
        <v>0</v>
      </c>
      <c r="G109" s="55">
        <f t="shared" si="2"/>
        <v>0.41850000000000004</v>
      </c>
      <c r="H109" s="5" t="s">
        <v>179</v>
      </c>
      <c r="I109" s="52">
        <v>1</v>
      </c>
      <c r="J109" s="61"/>
      <c r="K109" s="61"/>
      <c r="L109" s="61"/>
      <c r="M109" s="61"/>
      <c r="N109" s="61"/>
      <c r="O109" s="65"/>
      <c r="P109" s="65"/>
      <c r="Q109" s="61"/>
      <c r="R109" s="61"/>
    </row>
    <row r="110" spans="1:18" ht="24" customHeight="1" x14ac:dyDescent="0.25">
      <c r="A110" s="87" t="s">
        <v>153</v>
      </c>
      <c r="B110" s="87"/>
      <c r="C110" s="6">
        <f>SUM(C111:C122)</f>
        <v>42292831590.760002</v>
      </c>
      <c r="D110" s="7">
        <f>AVERAGE(D111:D122)</f>
        <v>3.0124999999999997</v>
      </c>
      <c r="E110" s="7">
        <f>AVERAGE(E111:E122)</f>
        <v>8.9166666666666661</v>
      </c>
      <c r="F110" s="7">
        <f>AVERAGE(F111:F122)</f>
        <v>15.416666666666666</v>
      </c>
      <c r="G110" s="35" t="s">
        <v>242</v>
      </c>
      <c r="H110" s="35" t="s">
        <v>172</v>
      </c>
    </row>
    <row r="111" spans="1:18" s="1" customFormat="1" ht="50.25" customHeight="1" x14ac:dyDescent="0.25">
      <c r="A111" s="25" t="s">
        <v>246</v>
      </c>
      <c r="B111" s="19" t="s">
        <v>5</v>
      </c>
      <c r="C111" s="32">
        <v>16199125693</v>
      </c>
      <c r="D111" s="12">
        <v>20.27</v>
      </c>
      <c r="E111" s="9">
        <v>0</v>
      </c>
      <c r="F111" s="9">
        <v>0</v>
      </c>
      <c r="G111" s="56">
        <f t="shared" si="2"/>
        <v>9.1214999999999993</v>
      </c>
      <c r="H111" s="5" t="s">
        <v>179</v>
      </c>
      <c r="I111" s="54">
        <v>1</v>
      </c>
      <c r="J111" s="61"/>
      <c r="K111" s="61"/>
      <c r="L111" s="61"/>
      <c r="M111" s="61"/>
      <c r="N111" s="61"/>
      <c r="O111" s="65"/>
      <c r="P111" s="65"/>
      <c r="Q111" s="61"/>
      <c r="R111" s="61"/>
    </row>
    <row r="112" spans="1:18" s="1" customFormat="1" ht="50.25" customHeight="1" x14ac:dyDescent="0.25">
      <c r="A112" s="25" t="s">
        <v>247</v>
      </c>
      <c r="B112" s="19" t="s">
        <v>15</v>
      </c>
      <c r="C112" s="32">
        <v>13750433233</v>
      </c>
      <c r="D112" s="11">
        <v>5.2</v>
      </c>
      <c r="E112" s="10">
        <v>44</v>
      </c>
      <c r="F112" s="10">
        <v>44</v>
      </c>
      <c r="G112" s="57">
        <f t="shared" si="2"/>
        <v>26.54</v>
      </c>
      <c r="H112" s="5" t="s">
        <v>179</v>
      </c>
      <c r="I112" s="52">
        <v>1</v>
      </c>
      <c r="J112" s="61"/>
      <c r="K112" s="61"/>
      <c r="L112" s="61"/>
      <c r="M112" s="61"/>
      <c r="N112" s="61"/>
      <c r="O112" s="65"/>
      <c r="P112" s="65"/>
      <c r="Q112" s="61"/>
      <c r="R112" s="61"/>
    </row>
    <row r="113" spans="1:18" s="1" customFormat="1" ht="50.25" customHeight="1" x14ac:dyDescent="0.25">
      <c r="A113" s="25" t="s">
        <v>248</v>
      </c>
      <c r="B113" s="17" t="s">
        <v>217</v>
      </c>
      <c r="C113" s="34">
        <v>1869044583.74</v>
      </c>
      <c r="D113" s="9">
        <v>0</v>
      </c>
      <c r="E113" s="9">
        <v>0</v>
      </c>
      <c r="F113" s="9">
        <v>0</v>
      </c>
      <c r="G113" s="55">
        <f t="shared" si="2"/>
        <v>0</v>
      </c>
      <c r="H113" s="5" t="s">
        <v>179</v>
      </c>
      <c r="I113" s="54">
        <v>1</v>
      </c>
      <c r="J113" s="61"/>
      <c r="K113" s="61"/>
      <c r="L113" s="61"/>
      <c r="M113" s="61"/>
      <c r="N113" s="61"/>
      <c r="O113" s="65"/>
      <c r="P113" s="65"/>
      <c r="Q113" s="61"/>
      <c r="R113" s="61"/>
    </row>
    <row r="114" spans="1:18" s="1" customFormat="1" ht="50.25" customHeight="1" x14ac:dyDescent="0.25">
      <c r="A114" s="25" t="s">
        <v>249</v>
      </c>
      <c r="B114" s="19" t="s">
        <v>17</v>
      </c>
      <c r="C114" s="32">
        <v>1486465706.02</v>
      </c>
      <c r="D114" s="9">
        <v>0</v>
      </c>
      <c r="E114" s="10">
        <v>27</v>
      </c>
      <c r="F114" s="9">
        <v>0</v>
      </c>
      <c r="G114" s="56">
        <f t="shared" si="2"/>
        <v>2.7</v>
      </c>
      <c r="H114" s="5" t="s">
        <v>179</v>
      </c>
      <c r="I114" s="52">
        <v>1</v>
      </c>
      <c r="J114" s="61"/>
      <c r="K114" s="61"/>
      <c r="L114" s="61"/>
      <c r="M114" s="61"/>
      <c r="N114" s="61"/>
      <c r="O114" s="65"/>
      <c r="P114" s="65"/>
      <c r="Q114" s="61"/>
      <c r="R114" s="61"/>
    </row>
    <row r="115" spans="1:18" s="1" customFormat="1" ht="50.25" customHeight="1" x14ac:dyDescent="0.25">
      <c r="A115" s="25" t="s">
        <v>238</v>
      </c>
      <c r="B115" s="19" t="s">
        <v>21</v>
      </c>
      <c r="C115" s="32">
        <v>317377145</v>
      </c>
      <c r="D115" s="9">
        <v>0</v>
      </c>
      <c r="E115" s="9">
        <v>0</v>
      </c>
      <c r="F115" s="9">
        <v>0</v>
      </c>
      <c r="G115" s="55">
        <f t="shared" si="2"/>
        <v>0</v>
      </c>
      <c r="H115" s="5" t="s">
        <v>179</v>
      </c>
      <c r="I115" s="54">
        <v>1</v>
      </c>
      <c r="J115" s="61"/>
      <c r="K115" s="61"/>
      <c r="L115" s="61"/>
      <c r="M115" s="61"/>
      <c r="N115" s="61"/>
      <c r="O115" s="65"/>
      <c r="P115" s="65"/>
      <c r="Q115" s="61"/>
      <c r="R115" s="61"/>
    </row>
    <row r="116" spans="1:18" s="1" customFormat="1" ht="50.25" customHeight="1" x14ac:dyDescent="0.25">
      <c r="A116" s="8" t="s">
        <v>218</v>
      </c>
      <c r="B116" s="19" t="s">
        <v>23</v>
      </c>
      <c r="C116" s="32">
        <v>131558870</v>
      </c>
      <c r="D116" s="9">
        <v>0</v>
      </c>
      <c r="E116" s="11">
        <v>5</v>
      </c>
      <c r="F116" s="9">
        <v>0</v>
      </c>
      <c r="G116" s="55">
        <f t="shared" si="2"/>
        <v>0.5</v>
      </c>
      <c r="H116" s="5" t="s">
        <v>179</v>
      </c>
      <c r="I116" s="52">
        <v>1</v>
      </c>
      <c r="J116" s="61"/>
      <c r="K116" s="61"/>
      <c r="L116" s="61"/>
      <c r="M116" s="61"/>
      <c r="N116" s="61"/>
      <c r="O116" s="65"/>
      <c r="P116" s="65"/>
      <c r="Q116" s="61"/>
      <c r="R116" s="61"/>
    </row>
    <row r="117" spans="1:18" s="1" customFormat="1" ht="50.25" customHeight="1" x14ac:dyDescent="0.25">
      <c r="A117" s="8" t="s">
        <v>219</v>
      </c>
      <c r="B117" s="19" t="s">
        <v>24</v>
      </c>
      <c r="C117" s="32">
        <v>116049124</v>
      </c>
      <c r="D117" s="9">
        <v>0</v>
      </c>
      <c r="E117" s="9">
        <v>2.5</v>
      </c>
      <c r="F117" s="9">
        <v>0</v>
      </c>
      <c r="G117" s="55">
        <f t="shared" si="2"/>
        <v>0.25</v>
      </c>
      <c r="H117" s="5" t="s">
        <v>179</v>
      </c>
      <c r="I117" s="54">
        <v>1</v>
      </c>
      <c r="J117" s="61"/>
      <c r="K117" s="61"/>
      <c r="L117" s="61"/>
      <c r="M117" s="61"/>
      <c r="N117" s="61"/>
      <c r="O117" s="65"/>
      <c r="P117" s="65"/>
      <c r="Q117" s="61"/>
      <c r="R117" s="61"/>
    </row>
    <row r="118" spans="1:18" s="1" customFormat="1" ht="50.25" customHeight="1" x14ac:dyDescent="0.25">
      <c r="A118" s="8" t="s">
        <v>220</v>
      </c>
      <c r="B118" s="19" t="s">
        <v>25</v>
      </c>
      <c r="C118" s="32">
        <v>112777236</v>
      </c>
      <c r="D118" s="9">
        <v>0</v>
      </c>
      <c r="E118" s="9">
        <v>2.5</v>
      </c>
      <c r="F118" s="9">
        <v>0</v>
      </c>
      <c r="G118" s="55">
        <f t="shared" si="2"/>
        <v>0.25</v>
      </c>
      <c r="H118" s="5" t="s">
        <v>179</v>
      </c>
      <c r="I118" s="52">
        <v>1</v>
      </c>
      <c r="J118" s="61"/>
      <c r="K118" s="61"/>
      <c r="L118" s="61"/>
      <c r="M118" s="61"/>
      <c r="N118" s="61"/>
      <c r="O118" s="65"/>
      <c r="P118" s="65"/>
      <c r="Q118" s="61"/>
      <c r="R118" s="61"/>
    </row>
    <row r="119" spans="1:18" s="1" customFormat="1" ht="50.25" customHeight="1" x14ac:dyDescent="0.25">
      <c r="A119" s="8" t="s">
        <v>221</v>
      </c>
      <c r="B119" s="19" t="s">
        <v>118</v>
      </c>
      <c r="C119" s="32">
        <v>1970000000</v>
      </c>
      <c r="D119" s="11">
        <v>10.68</v>
      </c>
      <c r="E119" s="9">
        <v>1</v>
      </c>
      <c r="F119" s="10">
        <v>116</v>
      </c>
      <c r="G119" s="57">
        <f t="shared" si="2"/>
        <v>57.106000000000002</v>
      </c>
      <c r="H119" s="5" t="s">
        <v>179</v>
      </c>
      <c r="I119" s="54">
        <v>1</v>
      </c>
      <c r="J119" s="61"/>
      <c r="K119" s="61"/>
      <c r="L119" s="61"/>
      <c r="M119" s="61"/>
      <c r="N119" s="61"/>
      <c r="O119" s="65"/>
      <c r="P119" s="65"/>
      <c r="Q119" s="61"/>
      <c r="R119" s="61"/>
    </row>
    <row r="120" spans="1:18" s="1" customFormat="1" ht="50.25" customHeight="1" x14ac:dyDescent="0.25">
      <c r="A120" s="8" t="s">
        <v>222</v>
      </c>
      <c r="B120" s="19" t="s">
        <v>123</v>
      </c>
      <c r="C120" s="32">
        <v>6000000000</v>
      </c>
      <c r="D120" s="9">
        <v>0</v>
      </c>
      <c r="E120" s="9">
        <v>0</v>
      </c>
      <c r="F120" s="9">
        <v>0</v>
      </c>
      <c r="G120" s="55">
        <f t="shared" si="2"/>
        <v>0</v>
      </c>
      <c r="H120" s="5" t="s">
        <v>179</v>
      </c>
      <c r="I120" s="52">
        <v>1</v>
      </c>
      <c r="J120" s="61"/>
      <c r="K120" s="61"/>
      <c r="L120" s="61"/>
      <c r="M120" s="61"/>
      <c r="N120" s="61"/>
      <c r="O120" s="65"/>
      <c r="P120" s="65"/>
      <c r="Q120" s="61"/>
      <c r="R120" s="61"/>
    </row>
    <row r="121" spans="1:18" s="1" customFormat="1" ht="50.25" customHeight="1" x14ac:dyDescent="0.25">
      <c r="A121" s="8" t="s">
        <v>223</v>
      </c>
      <c r="B121" s="19" t="s">
        <v>124</v>
      </c>
      <c r="C121" s="32">
        <v>300000000</v>
      </c>
      <c r="D121" s="9">
        <v>0</v>
      </c>
      <c r="E121" s="9">
        <v>0</v>
      </c>
      <c r="F121" s="9">
        <v>0</v>
      </c>
      <c r="G121" s="55">
        <f t="shared" si="2"/>
        <v>0</v>
      </c>
      <c r="H121" s="5" t="s">
        <v>179</v>
      </c>
      <c r="I121" s="54">
        <v>1</v>
      </c>
      <c r="J121" s="61"/>
      <c r="K121" s="61"/>
      <c r="L121" s="61"/>
      <c r="M121" s="61"/>
      <c r="N121" s="61"/>
      <c r="O121" s="65"/>
      <c r="P121" s="65"/>
      <c r="Q121" s="61"/>
      <c r="R121" s="61"/>
    </row>
    <row r="122" spans="1:18" s="1" customFormat="1" ht="50.25" customHeight="1" x14ac:dyDescent="0.25">
      <c r="A122" s="8" t="s">
        <v>224</v>
      </c>
      <c r="B122" s="19" t="s">
        <v>132</v>
      </c>
      <c r="C122" s="32">
        <v>40000000</v>
      </c>
      <c r="D122" s="9">
        <v>0</v>
      </c>
      <c r="E122" s="10">
        <v>25</v>
      </c>
      <c r="F122" s="10">
        <v>25</v>
      </c>
      <c r="G122" s="56">
        <f t="shared" si="2"/>
        <v>13.75</v>
      </c>
      <c r="H122" s="5" t="s">
        <v>179</v>
      </c>
      <c r="I122" s="52">
        <v>1</v>
      </c>
      <c r="J122" s="61"/>
      <c r="K122" s="61"/>
      <c r="L122" s="61"/>
      <c r="M122" s="61"/>
      <c r="N122" s="61"/>
      <c r="O122" s="65"/>
      <c r="P122" s="65"/>
      <c r="Q122" s="61"/>
      <c r="R122" s="61"/>
    </row>
    <row r="123" spans="1:18" ht="24" customHeight="1" x14ac:dyDescent="0.25">
      <c r="A123" s="92" t="s">
        <v>225</v>
      </c>
      <c r="B123" s="92"/>
      <c r="C123" s="95">
        <f>+(C125+C127+C129+C132+C135+C149+C156+C178+C181)</f>
        <v>646847838488.27002</v>
      </c>
      <c r="D123" s="13" t="s">
        <v>175</v>
      </c>
      <c r="E123" s="13" t="s">
        <v>174</v>
      </c>
      <c r="F123" s="13" t="s">
        <v>176</v>
      </c>
      <c r="G123" s="80" t="s">
        <v>242</v>
      </c>
      <c r="H123" s="80" t="s">
        <v>172</v>
      </c>
    </row>
    <row r="124" spans="1:18" ht="24" customHeight="1" x14ac:dyDescent="0.25">
      <c r="A124" s="92"/>
      <c r="B124" s="92"/>
      <c r="C124" s="96"/>
      <c r="D124" s="24">
        <f>+(D125+D127+D129+D132+D135+D149+D156+D178+D181)/9</f>
        <v>8.2310516890516894</v>
      </c>
      <c r="E124" s="24">
        <f>+(E125+E127+E129+E132+E135+E149+E156+E178+E181)/9</f>
        <v>16.304696784696784</v>
      </c>
      <c r="F124" s="24">
        <f>+(F125+F127+F129+F132+F135+F149+F156+F178+F181)/9</f>
        <v>28.470736670736674</v>
      </c>
      <c r="G124" s="81"/>
      <c r="H124" s="81"/>
    </row>
    <row r="125" spans="1:18" ht="24" customHeight="1" x14ac:dyDescent="0.25">
      <c r="A125" s="87" t="s">
        <v>226</v>
      </c>
      <c r="B125" s="87"/>
      <c r="C125" s="6">
        <f>SUM(C126)</f>
        <v>1275300000</v>
      </c>
      <c r="D125" s="26">
        <f>D126</f>
        <v>1.96</v>
      </c>
      <c r="E125" s="26">
        <f>E126</f>
        <v>8</v>
      </c>
      <c r="F125" s="26">
        <f>F126</f>
        <v>23</v>
      </c>
      <c r="G125" s="82"/>
      <c r="H125" s="82"/>
    </row>
    <row r="126" spans="1:18" s="1" customFormat="1" ht="48" customHeight="1" x14ac:dyDescent="0.25">
      <c r="A126" s="20">
        <v>2022520010093</v>
      </c>
      <c r="B126" s="19" t="s">
        <v>93</v>
      </c>
      <c r="C126" s="32">
        <v>1275300000</v>
      </c>
      <c r="D126" s="9">
        <v>1.96</v>
      </c>
      <c r="E126" s="11">
        <v>8</v>
      </c>
      <c r="F126" s="10">
        <v>23</v>
      </c>
      <c r="G126" s="56">
        <f t="shared" ref="G126" si="3">AVERAGE(D126*P$3)+(E126*P$5)+(F126*P$4)</f>
        <v>12.032</v>
      </c>
      <c r="H126" s="5" t="s">
        <v>179</v>
      </c>
      <c r="I126" s="52">
        <v>1</v>
      </c>
      <c r="J126" s="61"/>
      <c r="K126" s="61"/>
      <c r="L126" s="61"/>
      <c r="M126" s="61"/>
      <c r="N126" s="61"/>
      <c r="O126" s="65"/>
      <c r="P126" s="65"/>
      <c r="Q126" s="61"/>
      <c r="R126" s="61"/>
    </row>
    <row r="127" spans="1:18" ht="24" customHeight="1" x14ac:dyDescent="0.25">
      <c r="A127" s="87" t="s">
        <v>168</v>
      </c>
      <c r="B127" s="87"/>
      <c r="C127" s="6">
        <f>SUM(C128)</f>
        <v>9855159684</v>
      </c>
      <c r="D127" s="26">
        <f>D128</f>
        <v>0</v>
      </c>
      <c r="E127" s="26">
        <f>E128</f>
        <v>0</v>
      </c>
      <c r="F127" s="26">
        <f>F128</f>
        <v>0</v>
      </c>
      <c r="G127" s="35" t="s">
        <v>242</v>
      </c>
      <c r="H127" s="35" t="s">
        <v>172</v>
      </c>
    </row>
    <row r="128" spans="1:18" s="1" customFormat="1" ht="48" customHeight="1" x14ac:dyDescent="0.25">
      <c r="A128" s="8" t="s">
        <v>227</v>
      </c>
      <c r="B128" s="19" t="s">
        <v>139</v>
      </c>
      <c r="C128" s="32">
        <v>9855159684</v>
      </c>
      <c r="D128" s="9">
        <v>0</v>
      </c>
      <c r="E128" s="9">
        <v>0</v>
      </c>
      <c r="F128" s="9">
        <v>0</v>
      </c>
      <c r="G128" s="55">
        <f t="shared" ref="G128" si="4">AVERAGE(D128*P$3)+(E128*P$5)+(F128*P$4)</f>
        <v>0</v>
      </c>
      <c r="H128" s="5" t="s">
        <v>179</v>
      </c>
      <c r="I128" s="52">
        <v>1</v>
      </c>
      <c r="J128" s="61"/>
      <c r="K128" s="61"/>
      <c r="L128" s="61"/>
      <c r="M128" s="61"/>
      <c r="N128" s="61"/>
      <c r="O128" s="65"/>
      <c r="P128" s="65"/>
      <c r="Q128" s="61"/>
      <c r="R128" s="61"/>
    </row>
    <row r="129" spans="1:18" ht="24" customHeight="1" x14ac:dyDescent="0.25">
      <c r="A129" s="87" t="s">
        <v>161</v>
      </c>
      <c r="B129" s="87"/>
      <c r="C129" s="6">
        <f>SUM(C130:C131)</f>
        <v>3739366400</v>
      </c>
      <c r="D129" s="7">
        <f>AVERAGE(D130:D131)</f>
        <v>1.8250000000000002</v>
      </c>
      <c r="E129" s="26">
        <f>AVERAGE(E130:E131)</f>
        <v>7</v>
      </c>
      <c r="F129" s="26">
        <f>AVERAGE(F130:F131)</f>
        <v>77</v>
      </c>
      <c r="G129" s="35" t="s">
        <v>242</v>
      </c>
      <c r="H129" s="35" t="s">
        <v>172</v>
      </c>
    </row>
    <row r="130" spans="1:18" s="1" customFormat="1" ht="48" customHeight="1" x14ac:dyDescent="0.25">
      <c r="A130" s="8" t="s">
        <v>228</v>
      </c>
      <c r="B130" s="19" t="s">
        <v>58</v>
      </c>
      <c r="C130" s="32">
        <v>584500000</v>
      </c>
      <c r="D130" s="9">
        <v>1.78</v>
      </c>
      <c r="E130" s="11">
        <v>3</v>
      </c>
      <c r="F130" s="9">
        <v>2</v>
      </c>
      <c r="G130" s="55">
        <f t="shared" ref="G130:G131" si="5">AVERAGE(D130*P$3)+(E130*P$5)+(F130*P$4)</f>
        <v>2.0009999999999999</v>
      </c>
      <c r="H130" s="5" t="s">
        <v>179</v>
      </c>
      <c r="I130" s="54">
        <v>1</v>
      </c>
      <c r="J130" s="61"/>
      <c r="K130" s="61"/>
      <c r="L130" s="61"/>
      <c r="M130" s="61"/>
      <c r="N130" s="61"/>
      <c r="O130" s="65"/>
      <c r="P130" s="65"/>
      <c r="Q130" s="61"/>
      <c r="R130" s="61"/>
    </row>
    <row r="131" spans="1:18" s="1" customFormat="1" ht="48" customHeight="1" x14ac:dyDescent="0.25">
      <c r="A131" s="8" t="s">
        <v>229</v>
      </c>
      <c r="B131" s="19" t="s">
        <v>59</v>
      </c>
      <c r="C131" s="32">
        <v>3154866400</v>
      </c>
      <c r="D131" s="9">
        <v>1.87</v>
      </c>
      <c r="E131" s="11">
        <v>11</v>
      </c>
      <c r="F131" s="10">
        <v>152</v>
      </c>
      <c r="G131" s="57">
        <f t="shared" si="5"/>
        <v>70.341500000000011</v>
      </c>
      <c r="H131" s="5" t="s">
        <v>179</v>
      </c>
      <c r="I131" s="52">
        <v>1</v>
      </c>
      <c r="J131" s="61"/>
      <c r="K131" s="61"/>
      <c r="L131" s="61"/>
      <c r="M131" s="61"/>
      <c r="N131" s="61"/>
      <c r="O131" s="65"/>
      <c r="P131" s="65"/>
      <c r="Q131" s="61"/>
      <c r="R131" s="61"/>
    </row>
    <row r="132" spans="1:18" ht="24" customHeight="1" x14ac:dyDescent="0.25">
      <c r="A132" s="87" t="s">
        <v>230</v>
      </c>
      <c r="B132" s="87"/>
      <c r="C132" s="6">
        <f>SUM(C133:C134)</f>
        <v>3001200924.7800002</v>
      </c>
      <c r="D132" s="7">
        <f>AVERAGE(D133:D134)</f>
        <v>6.8950000000000005</v>
      </c>
      <c r="E132" s="26">
        <f>AVERAGE(E133:E134)</f>
        <v>2.5</v>
      </c>
      <c r="F132" s="26">
        <f>AVERAGE(F133:F134)</f>
        <v>3</v>
      </c>
      <c r="G132" s="35" t="s">
        <v>242</v>
      </c>
      <c r="H132" s="35" t="s">
        <v>172</v>
      </c>
    </row>
    <row r="133" spans="1:18" s="1" customFormat="1" ht="48" customHeight="1" x14ac:dyDescent="0.25">
      <c r="A133" s="25" t="s">
        <v>243</v>
      </c>
      <c r="B133" s="27" t="s">
        <v>64</v>
      </c>
      <c r="C133" s="32">
        <v>2327301164.7800002</v>
      </c>
      <c r="D133" s="11">
        <v>5.65</v>
      </c>
      <c r="E133" s="9">
        <v>0</v>
      </c>
      <c r="F133" s="11">
        <v>6</v>
      </c>
      <c r="G133" s="56">
        <f t="shared" ref="G133:G134" si="6">AVERAGE(D133*P$3)+(E133*P$5)+(F133*P$4)</f>
        <v>5.2425000000000006</v>
      </c>
      <c r="H133" s="5" t="s">
        <v>179</v>
      </c>
      <c r="I133" s="52">
        <v>1</v>
      </c>
      <c r="J133" s="61"/>
      <c r="K133" s="61"/>
      <c r="L133" s="61"/>
      <c r="M133" s="61"/>
      <c r="N133" s="61"/>
      <c r="O133" s="65"/>
      <c r="P133" s="65"/>
      <c r="Q133" s="61"/>
      <c r="R133" s="61"/>
    </row>
    <row r="134" spans="1:18" s="1" customFormat="1" ht="48" customHeight="1" x14ac:dyDescent="0.25">
      <c r="A134" s="8" t="s">
        <v>231</v>
      </c>
      <c r="B134" s="19" t="s">
        <v>65</v>
      </c>
      <c r="C134" s="32">
        <v>673899760</v>
      </c>
      <c r="D134" s="11">
        <v>8.14</v>
      </c>
      <c r="E134" s="11">
        <v>5</v>
      </c>
      <c r="F134" s="9">
        <v>0</v>
      </c>
      <c r="G134" s="56">
        <f t="shared" si="6"/>
        <v>4.1630000000000003</v>
      </c>
      <c r="H134" s="5" t="s">
        <v>179</v>
      </c>
      <c r="I134" s="52">
        <v>1</v>
      </c>
      <c r="J134" s="61"/>
      <c r="K134" s="61"/>
      <c r="L134" s="61"/>
      <c r="M134" s="61"/>
      <c r="N134" s="61"/>
      <c r="O134" s="65"/>
      <c r="P134" s="65"/>
      <c r="Q134" s="61"/>
      <c r="R134" s="61"/>
    </row>
    <row r="135" spans="1:18" ht="24" customHeight="1" x14ac:dyDescent="0.25">
      <c r="A135" s="90" t="s">
        <v>232</v>
      </c>
      <c r="B135" s="90"/>
      <c r="C135" s="14">
        <f>SUM(C136:C148)</f>
        <v>17315738636</v>
      </c>
      <c r="D135" s="7">
        <f>AVERAGE(D136:D148)</f>
        <v>6.9138461538461531</v>
      </c>
      <c r="E135" s="7">
        <f>AVERAGE(E136:E148)</f>
        <v>44.53846153846154</v>
      </c>
      <c r="F135" s="7">
        <f>AVERAGE(F136:F148)</f>
        <v>30.846153846153847</v>
      </c>
      <c r="G135" s="35" t="s">
        <v>242</v>
      </c>
      <c r="H135" s="35" t="s">
        <v>172</v>
      </c>
    </row>
    <row r="136" spans="1:18" s="1" customFormat="1" ht="48" customHeight="1" x14ac:dyDescent="0.25">
      <c r="A136" s="20">
        <v>2021520010089</v>
      </c>
      <c r="B136" s="19" t="s">
        <v>7</v>
      </c>
      <c r="C136" s="32">
        <v>5871755788</v>
      </c>
      <c r="D136" s="9">
        <v>0.09</v>
      </c>
      <c r="E136" s="10">
        <v>100</v>
      </c>
      <c r="F136" s="9">
        <v>0</v>
      </c>
      <c r="G136" s="56">
        <f t="shared" ref="G136:G148" si="7">AVERAGE(D136*P$3)+(E136*P$5)+(F136*P$4)</f>
        <v>10.0405</v>
      </c>
      <c r="H136" s="5" t="s">
        <v>179</v>
      </c>
      <c r="I136" s="52">
        <v>1</v>
      </c>
      <c r="J136" s="61"/>
      <c r="K136" s="61"/>
      <c r="L136" s="61"/>
      <c r="M136" s="61"/>
      <c r="N136" s="61"/>
      <c r="O136" s="65"/>
      <c r="P136" s="65"/>
      <c r="Q136" s="61"/>
      <c r="R136" s="61"/>
    </row>
    <row r="137" spans="1:18" s="1" customFormat="1" ht="48" customHeight="1" x14ac:dyDescent="0.25">
      <c r="A137" s="20">
        <v>2021520010092</v>
      </c>
      <c r="B137" s="19" t="s">
        <v>8</v>
      </c>
      <c r="C137" s="32">
        <v>369782848</v>
      </c>
      <c r="D137" s="9">
        <v>0</v>
      </c>
      <c r="E137" s="10">
        <v>34</v>
      </c>
      <c r="F137" s="9">
        <v>0</v>
      </c>
      <c r="G137" s="56">
        <f t="shared" si="7"/>
        <v>3.4000000000000004</v>
      </c>
      <c r="H137" s="5" t="s">
        <v>179</v>
      </c>
      <c r="I137" s="52">
        <v>1</v>
      </c>
      <c r="J137" s="61"/>
      <c r="K137" s="61"/>
      <c r="L137" s="61"/>
      <c r="M137" s="61"/>
      <c r="N137" s="61"/>
      <c r="O137" s="65"/>
      <c r="P137" s="65"/>
      <c r="Q137" s="61"/>
      <c r="R137" s="61"/>
    </row>
    <row r="138" spans="1:18" s="1" customFormat="1" ht="48" customHeight="1" x14ac:dyDescent="0.25">
      <c r="A138" s="20">
        <v>2022520010019</v>
      </c>
      <c r="B138" s="19" t="s">
        <v>26</v>
      </c>
      <c r="C138" s="32">
        <v>315500000</v>
      </c>
      <c r="D138" s="11">
        <v>9</v>
      </c>
      <c r="E138" s="9">
        <v>2</v>
      </c>
      <c r="F138" s="12">
        <v>18</v>
      </c>
      <c r="G138" s="56">
        <f t="shared" si="7"/>
        <v>12.35</v>
      </c>
      <c r="H138" s="5" t="s">
        <v>179</v>
      </c>
      <c r="I138" s="52">
        <v>1</v>
      </c>
      <c r="J138" s="61"/>
      <c r="K138" s="61"/>
      <c r="L138" s="61"/>
      <c r="M138" s="61"/>
      <c r="N138" s="61"/>
      <c r="O138" s="65"/>
      <c r="P138" s="65"/>
      <c r="Q138" s="61"/>
      <c r="R138" s="61"/>
    </row>
    <row r="139" spans="1:18" s="1" customFormat="1" ht="48" customHeight="1" x14ac:dyDescent="0.25">
      <c r="A139" s="20">
        <v>2022520010021</v>
      </c>
      <c r="B139" s="19" t="s">
        <v>27</v>
      </c>
      <c r="C139" s="32">
        <v>260700000</v>
      </c>
      <c r="D139" s="11">
        <v>10.09</v>
      </c>
      <c r="E139" s="10">
        <v>50</v>
      </c>
      <c r="F139" s="10">
        <v>34</v>
      </c>
      <c r="G139" s="57">
        <f t="shared" si="7"/>
        <v>24.840499999999999</v>
      </c>
      <c r="H139" s="5" t="s">
        <v>179</v>
      </c>
      <c r="I139" s="52">
        <v>1</v>
      </c>
      <c r="J139" s="61"/>
      <c r="K139" s="61"/>
      <c r="L139" s="61"/>
      <c r="M139" s="61"/>
      <c r="N139" s="61"/>
      <c r="O139" s="65"/>
      <c r="P139" s="65"/>
      <c r="Q139" s="61"/>
      <c r="R139" s="61"/>
    </row>
    <row r="140" spans="1:18" s="1" customFormat="1" ht="48" customHeight="1" x14ac:dyDescent="0.25">
      <c r="A140" s="20">
        <v>2022520010023</v>
      </c>
      <c r="B140" s="19" t="s">
        <v>29</v>
      </c>
      <c r="C140" s="32">
        <v>54600000</v>
      </c>
      <c r="D140" s="11">
        <v>9.16</v>
      </c>
      <c r="E140" s="12">
        <v>18</v>
      </c>
      <c r="F140" s="12">
        <v>18</v>
      </c>
      <c r="G140" s="56">
        <f t="shared" si="7"/>
        <v>14.021999999999998</v>
      </c>
      <c r="H140" s="5" t="s">
        <v>179</v>
      </c>
      <c r="I140" s="52">
        <v>1</v>
      </c>
      <c r="J140" s="61"/>
      <c r="K140" s="61"/>
      <c r="L140" s="61"/>
      <c r="M140" s="61"/>
      <c r="N140" s="61"/>
      <c r="O140" s="65"/>
      <c r="P140" s="65"/>
      <c r="Q140" s="61"/>
      <c r="R140" s="61"/>
    </row>
    <row r="141" spans="1:18" s="1" customFormat="1" ht="48" customHeight="1" x14ac:dyDescent="0.25">
      <c r="A141" s="20">
        <v>2022520010032</v>
      </c>
      <c r="B141" s="19" t="s">
        <v>35</v>
      </c>
      <c r="C141" s="32">
        <v>713800000</v>
      </c>
      <c r="D141" s="9">
        <v>1.6</v>
      </c>
      <c r="E141" s="9">
        <v>0</v>
      </c>
      <c r="F141" s="9">
        <v>0</v>
      </c>
      <c r="G141" s="55">
        <f t="shared" si="7"/>
        <v>0.72000000000000008</v>
      </c>
      <c r="H141" s="5" t="s">
        <v>179</v>
      </c>
      <c r="I141" s="52">
        <v>1</v>
      </c>
      <c r="J141" s="61"/>
      <c r="K141" s="61"/>
      <c r="L141" s="61"/>
      <c r="M141" s="61"/>
      <c r="N141" s="61"/>
      <c r="O141" s="65"/>
      <c r="P141" s="65"/>
      <c r="Q141" s="61"/>
      <c r="R141" s="61"/>
    </row>
    <row r="142" spans="1:18" s="1" customFormat="1" ht="48" customHeight="1" x14ac:dyDescent="0.25">
      <c r="A142" s="20">
        <v>2022520010033</v>
      </c>
      <c r="B142" s="19" t="s">
        <v>36</v>
      </c>
      <c r="C142" s="32">
        <v>761900000</v>
      </c>
      <c r="D142" s="11">
        <v>2.9</v>
      </c>
      <c r="E142" s="11">
        <v>13</v>
      </c>
      <c r="F142" s="10">
        <v>80</v>
      </c>
      <c r="G142" s="57">
        <f t="shared" si="7"/>
        <v>38.604999999999997</v>
      </c>
      <c r="H142" s="5" t="s">
        <v>179</v>
      </c>
      <c r="I142" s="52">
        <v>1</v>
      </c>
      <c r="J142" s="61"/>
      <c r="K142" s="61"/>
      <c r="L142" s="61"/>
      <c r="M142" s="61"/>
      <c r="N142" s="61"/>
      <c r="O142" s="65"/>
      <c r="P142" s="65"/>
      <c r="Q142" s="61"/>
      <c r="R142" s="61"/>
    </row>
    <row r="143" spans="1:18" s="1" customFormat="1" ht="48" customHeight="1" x14ac:dyDescent="0.25">
      <c r="A143" s="20">
        <v>2022520010039</v>
      </c>
      <c r="B143" s="19" t="s">
        <v>42</v>
      </c>
      <c r="C143" s="32">
        <v>1487400000</v>
      </c>
      <c r="D143" s="11">
        <v>8.89</v>
      </c>
      <c r="E143" s="10">
        <v>32</v>
      </c>
      <c r="F143" s="9">
        <v>0</v>
      </c>
      <c r="G143" s="56">
        <f t="shared" si="7"/>
        <v>7.2005000000000008</v>
      </c>
      <c r="H143" s="5" t="s">
        <v>179</v>
      </c>
      <c r="I143" s="52">
        <v>1</v>
      </c>
      <c r="J143" s="61"/>
      <c r="K143" s="61"/>
      <c r="L143" s="61"/>
      <c r="M143" s="61"/>
      <c r="N143" s="61"/>
      <c r="O143" s="65"/>
      <c r="P143" s="65"/>
      <c r="Q143" s="61"/>
      <c r="R143" s="61"/>
    </row>
    <row r="144" spans="1:18" s="1" customFormat="1" ht="48" customHeight="1" x14ac:dyDescent="0.25">
      <c r="A144" s="20">
        <v>2022520010040</v>
      </c>
      <c r="B144" s="19" t="s">
        <v>43</v>
      </c>
      <c r="C144" s="32">
        <v>360600000</v>
      </c>
      <c r="D144" s="12">
        <v>21.38</v>
      </c>
      <c r="E144" s="10">
        <v>167</v>
      </c>
      <c r="F144" s="12">
        <v>17</v>
      </c>
      <c r="G144" s="57">
        <f t="shared" si="7"/>
        <v>33.970999999999997</v>
      </c>
      <c r="H144" s="5" t="s">
        <v>179</v>
      </c>
      <c r="I144" s="52">
        <v>1</v>
      </c>
      <c r="J144" s="61"/>
      <c r="K144" s="61"/>
      <c r="L144" s="61"/>
      <c r="M144" s="61"/>
      <c r="N144" s="61"/>
      <c r="O144" s="65"/>
      <c r="P144" s="65"/>
      <c r="Q144" s="61"/>
      <c r="R144" s="61"/>
    </row>
    <row r="145" spans="1:18" s="1" customFormat="1" ht="48" customHeight="1" x14ac:dyDescent="0.25">
      <c r="A145" s="20">
        <v>2022520010057</v>
      </c>
      <c r="B145" s="19" t="s">
        <v>60</v>
      </c>
      <c r="C145" s="32">
        <v>593800000</v>
      </c>
      <c r="D145" s="11">
        <v>6.52</v>
      </c>
      <c r="E145" s="10">
        <v>100</v>
      </c>
      <c r="F145" s="10">
        <v>55</v>
      </c>
      <c r="G145" s="57">
        <f t="shared" si="7"/>
        <v>37.683999999999997</v>
      </c>
      <c r="H145" s="5" t="s">
        <v>179</v>
      </c>
      <c r="I145" s="52">
        <v>1</v>
      </c>
      <c r="J145" s="61"/>
      <c r="K145" s="61"/>
      <c r="L145" s="61"/>
      <c r="M145" s="61"/>
      <c r="N145" s="61"/>
      <c r="O145" s="65"/>
      <c r="P145" s="65"/>
      <c r="Q145" s="61"/>
      <c r="R145" s="61"/>
    </row>
    <row r="146" spans="1:18" s="1" customFormat="1" ht="48" customHeight="1" x14ac:dyDescent="0.25">
      <c r="A146" s="20">
        <v>2022520010065</v>
      </c>
      <c r="B146" s="19" t="s">
        <v>68</v>
      </c>
      <c r="C146" s="32">
        <v>5848300000</v>
      </c>
      <c r="D146" s="11">
        <v>4.4000000000000004</v>
      </c>
      <c r="E146" s="11">
        <v>4</v>
      </c>
      <c r="F146" s="10">
        <v>94</v>
      </c>
      <c r="G146" s="57">
        <f t="shared" si="7"/>
        <v>44.680000000000007</v>
      </c>
      <c r="H146" s="5" t="s">
        <v>179</v>
      </c>
      <c r="I146" s="52">
        <v>1</v>
      </c>
      <c r="J146" s="61"/>
      <c r="K146" s="61"/>
      <c r="L146" s="61"/>
      <c r="M146" s="61"/>
      <c r="N146" s="61"/>
      <c r="O146" s="65"/>
      <c r="P146" s="65"/>
      <c r="Q146" s="61"/>
      <c r="R146" s="61"/>
    </row>
    <row r="147" spans="1:18" s="1" customFormat="1" ht="48" customHeight="1" x14ac:dyDescent="0.25">
      <c r="A147" s="20">
        <v>2022520010066</v>
      </c>
      <c r="B147" s="19" t="s">
        <v>69</v>
      </c>
      <c r="C147" s="32">
        <v>527600000</v>
      </c>
      <c r="D147" s="12">
        <v>15.85</v>
      </c>
      <c r="E147" s="10">
        <v>25</v>
      </c>
      <c r="F147" s="10">
        <v>68</v>
      </c>
      <c r="G147" s="57">
        <f t="shared" si="7"/>
        <v>40.232500000000002</v>
      </c>
      <c r="H147" s="5" t="s">
        <v>179</v>
      </c>
      <c r="I147" s="52">
        <v>1</v>
      </c>
      <c r="J147" s="61"/>
      <c r="K147" s="61"/>
      <c r="L147" s="61"/>
      <c r="M147" s="61"/>
      <c r="N147" s="61"/>
      <c r="O147" s="65"/>
      <c r="P147" s="65"/>
      <c r="Q147" s="61"/>
      <c r="R147" s="61"/>
    </row>
    <row r="148" spans="1:18" s="1" customFormat="1" ht="48" customHeight="1" x14ac:dyDescent="0.25">
      <c r="A148" s="20">
        <v>2022520010086</v>
      </c>
      <c r="B148" s="19" t="s">
        <v>86</v>
      </c>
      <c r="C148" s="32">
        <v>150000000</v>
      </c>
      <c r="D148" s="9">
        <v>0</v>
      </c>
      <c r="E148" s="10">
        <v>34</v>
      </c>
      <c r="F148" s="12">
        <v>17</v>
      </c>
      <c r="G148" s="56">
        <f t="shared" si="7"/>
        <v>11.05</v>
      </c>
      <c r="H148" s="5" t="s">
        <v>179</v>
      </c>
      <c r="I148" s="52">
        <v>1</v>
      </c>
      <c r="J148" s="61"/>
      <c r="K148" s="61"/>
      <c r="L148" s="61"/>
      <c r="M148" s="61"/>
      <c r="N148" s="61"/>
      <c r="O148" s="65"/>
      <c r="P148" s="65"/>
      <c r="Q148" s="61"/>
      <c r="R148" s="61"/>
    </row>
    <row r="149" spans="1:18" ht="24" customHeight="1" x14ac:dyDescent="0.25">
      <c r="A149" s="87" t="s">
        <v>157</v>
      </c>
      <c r="B149" s="87"/>
      <c r="C149" s="6">
        <f>SUM(C150:C155)</f>
        <v>9935387024</v>
      </c>
      <c r="D149" s="7">
        <f>AVERAGE(D150:D155)</f>
        <v>24.448333333333334</v>
      </c>
      <c r="E149" s="7">
        <f>AVERAGE(E150:E155)</f>
        <v>42.666666666666664</v>
      </c>
      <c r="F149" s="7">
        <f>AVERAGE(F150:F155)</f>
        <v>27.166666666666668</v>
      </c>
      <c r="G149" s="35" t="s">
        <v>242</v>
      </c>
      <c r="H149" s="35" t="s">
        <v>172</v>
      </c>
    </row>
    <row r="150" spans="1:18" s="1" customFormat="1" ht="47.25" customHeight="1" x14ac:dyDescent="0.25">
      <c r="A150" s="20">
        <v>2022520010022</v>
      </c>
      <c r="B150" s="19" t="s">
        <v>28</v>
      </c>
      <c r="C150" s="32">
        <v>236300000</v>
      </c>
      <c r="D150" s="12">
        <v>19.04</v>
      </c>
      <c r="E150" s="10">
        <v>25</v>
      </c>
      <c r="F150" s="10">
        <v>23</v>
      </c>
      <c r="G150" s="58">
        <f t="shared" ref="G150:G155" si="8">AVERAGE(D150*P$3)+(E150*P$5)+(F150*P$4)</f>
        <v>21.417999999999999</v>
      </c>
      <c r="H150" s="5" t="s">
        <v>179</v>
      </c>
      <c r="I150" s="52">
        <v>1</v>
      </c>
      <c r="J150" s="61"/>
      <c r="K150" s="61"/>
      <c r="L150" s="61"/>
      <c r="M150" s="61"/>
      <c r="N150" s="61"/>
      <c r="O150" s="65"/>
      <c r="P150" s="65"/>
      <c r="Q150" s="61"/>
      <c r="R150" s="61"/>
    </row>
    <row r="151" spans="1:18" s="1" customFormat="1" ht="47.25" customHeight="1" x14ac:dyDescent="0.25">
      <c r="A151" s="20">
        <v>2022520010027</v>
      </c>
      <c r="B151" s="19" t="s">
        <v>30</v>
      </c>
      <c r="C151" s="32">
        <v>186700000</v>
      </c>
      <c r="D151" s="11">
        <v>14.78</v>
      </c>
      <c r="E151" s="10">
        <v>23</v>
      </c>
      <c r="F151" s="10">
        <v>23</v>
      </c>
      <c r="G151" s="58">
        <f t="shared" si="8"/>
        <v>19.301000000000002</v>
      </c>
      <c r="H151" s="5" t="s">
        <v>179</v>
      </c>
      <c r="I151" s="52">
        <v>1</v>
      </c>
      <c r="J151" s="61"/>
      <c r="K151" s="61"/>
      <c r="L151" s="61"/>
      <c r="M151" s="61"/>
      <c r="N151" s="61"/>
      <c r="O151" s="65"/>
      <c r="P151" s="65"/>
      <c r="Q151" s="61"/>
      <c r="R151" s="61"/>
    </row>
    <row r="152" spans="1:18" s="1" customFormat="1" ht="47.25" customHeight="1" x14ac:dyDescent="0.25">
      <c r="A152" s="20">
        <v>2022520010034</v>
      </c>
      <c r="B152" s="19" t="s">
        <v>37</v>
      </c>
      <c r="C152" s="32">
        <v>288000000</v>
      </c>
      <c r="D152" s="11">
        <v>4.6500000000000004</v>
      </c>
      <c r="E152" s="11">
        <v>8</v>
      </c>
      <c r="F152" s="9">
        <v>0</v>
      </c>
      <c r="G152" s="56">
        <f t="shared" si="8"/>
        <v>2.8925000000000001</v>
      </c>
      <c r="H152" s="5" t="s">
        <v>179</v>
      </c>
      <c r="I152" s="52">
        <v>1</v>
      </c>
      <c r="J152" s="61"/>
      <c r="K152" s="61"/>
      <c r="L152" s="61"/>
      <c r="M152" s="61"/>
      <c r="N152" s="61"/>
      <c r="O152" s="65"/>
      <c r="P152" s="65"/>
      <c r="Q152" s="61"/>
      <c r="R152" s="61"/>
    </row>
    <row r="153" spans="1:18" s="1" customFormat="1" ht="47.25" customHeight="1" x14ac:dyDescent="0.25">
      <c r="A153" s="20">
        <v>2022520010037</v>
      </c>
      <c r="B153" s="19" t="s">
        <v>40</v>
      </c>
      <c r="C153" s="32">
        <v>186540463</v>
      </c>
      <c r="D153" s="9">
        <v>0</v>
      </c>
      <c r="E153" s="9">
        <v>0</v>
      </c>
      <c r="F153" s="9">
        <v>0</v>
      </c>
      <c r="G153" s="55">
        <f t="shared" si="8"/>
        <v>0</v>
      </c>
      <c r="H153" s="5" t="s">
        <v>179</v>
      </c>
      <c r="I153" s="52">
        <v>1</v>
      </c>
      <c r="J153" s="61"/>
      <c r="K153" s="61"/>
      <c r="L153" s="61"/>
      <c r="M153" s="61"/>
      <c r="N153" s="61"/>
      <c r="O153" s="65"/>
      <c r="P153" s="65"/>
      <c r="Q153" s="61"/>
      <c r="R153" s="61"/>
    </row>
    <row r="154" spans="1:18" s="1" customFormat="1" ht="47.25" customHeight="1" x14ac:dyDescent="0.25">
      <c r="A154" s="20">
        <v>2022520010052</v>
      </c>
      <c r="B154" s="19" t="s">
        <v>55</v>
      </c>
      <c r="C154" s="32">
        <v>6765000000</v>
      </c>
      <c r="D154" s="10">
        <v>98.18</v>
      </c>
      <c r="E154" s="10">
        <v>100</v>
      </c>
      <c r="F154" s="10">
        <v>100</v>
      </c>
      <c r="G154" s="57">
        <f t="shared" si="8"/>
        <v>99.181000000000012</v>
      </c>
      <c r="H154" s="5" t="s">
        <v>179</v>
      </c>
      <c r="I154" s="52">
        <v>1</v>
      </c>
      <c r="J154" s="61"/>
      <c r="K154" s="61"/>
      <c r="L154" s="61"/>
      <c r="M154" s="61"/>
      <c r="N154" s="61"/>
      <c r="O154" s="65"/>
      <c r="P154" s="65"/>
      <c r="Q154" s="61"/>
      <c r="R154" s="61"/>
    </row>
    <row r="155" spans="1:18" s="1" customFormat="1" ht="47.25" customHeight="1" x14ac:dyDescent="0.25">
      <c r="A155" s="20">
        <v>2022520010089</v>
      </c>
      <c r="B155" s="19" t="s">
        <v>89</v>
      </c>
      <c r="C155" s="32">
        <v>2272846561</v>
      </c>
      <c r="D155" s="11">
        <v>10.039999999999999</v>
      </c>
      <c r="E155" s="10">
        <v>100</v>
      </c>
      <c r="F155" s="12">
        <v>17</v>
      </c>
      <c r="G155" s="58">
        <f t="shared" si="8"/>
        <v>22.167999999999999</v>
      </c>
      <c r="H155" s="5" t="s">
        <v>179</v>
      </c>
      <c r="I155" s="52">
        <v>1</v>
      </c>
      <c r="J155" s="61"/>
      <c r="K155" s="61"/>
      <c r="L155" s="61"/>
      <c r="M155" s="61"/>
      <c r="N155" s="61"/>
      <c r="O155" s="65"/>
      <c r="P155" s="65"/>
      <c r="Q155" s="61"/>
      <c r="R155" s="61"/>
    </row>
    <row r="156" spans="1:18" ht="24" customHeight="1" x14ac:dyDescent="0.25">
      <c r="A156" s="90" t="s">
        <v>158</v>
      </c>
      <c r="B156" s="90"/>
      <c r="C156" s="14">
        <f>SUM(C157:C177)</f>
        <v>284907397357.75</v>
      </c>
      <c r="D156" s="7">
        <f>AVERAGE(D157:D177)</f>
        <v>12.890952380952383</v>
      </c>
      <c r="E156" s="7">
        <f>AVERAGE(E157:E177)</f>
        <v>28.523809523809526</v>
      </c>
      <c r="F156" s="7">
        <f>AVERAGE(F157:F177)</f>
        <v>37.19047619047619</v>
      </c>
      <c r="G156" s="35" t="s">
        <v>242</v>
      </c>
      <c r="H156" s="35" t="s">
        <v>172</v>
      </c>
    </row>
    <row r="157" spans="1:18" s="1" customFormat="1" ht="51" customHeight="1" x14ac:dyDescent="0.25">
      <c r="A157" s="20">
        <v>2022520010028</v>
      </c>
      <c r="B157" s="19" t="s">
        <v>31</v>
      </c>
      <c r="C157" s="32">
        <v>130057590</v>
      </c>
      <c r="D157" s="9">
        <v>0</v>
      </c>
      <c r="E157" s="9">
        <v>0</v>
      </c>
      <c r="F157" s="9">
        <v>0</v>
      </c>
      <c r="G157" s="55">
        <f t="shared" ref="G157:G177" si="9">AVERAGE(D157*P$3)+(E157*P$5)+(F157*P$4)</f>
        <v>0</v>
      </c>
      <c r="H157" s="5" t="s">
        <v>179</v>
      </c>
      <c r="I157" s="52">
        <v>1</v>
      </c>
      <c r="J157" s="61"/>
      <c r="K157" s="61"/>
      <c r="L157" s="61"/>
      <c r="M157" s="61"/>
      <c r="N157" s="61"/>
      <c r="O157" s="65"/>
      <c r="P157" s="65"/>
      <c r="Q157" s="61"/>
      <c r="R157" s="61"/>
    </row>
    <row r="158" spans="1:18" s="1" customFormat="1" ht="38.25" customHeight="1" x14ac:dyDescent="0.25">
      <c r="A158" s="20">
        <v>2022520010029</v>
      </c>
      <c r="B158" s="19" t="s">
        <v>32</v>
      </c>
      <c r="C158" s="32">
        <v>20000000</v>
      </c>
      <c r="D158" s="9">
        <v>0</v>
      </c>
      <c r="E158" s="9">
        <v>0</v>
      </c>
      <c r="F158" s="9">
        <v>0</v>
      </c>
      <c r="G158" s="55">
        <f t="shared" si="9"/>
        <v>0</v>
      </c>
      <c r="H158" s="5" t="s">
        <v>179</v>
      </c>
      <c r="I158" s="52">
        <v>1</v>
      </c>
      <c r="J158" s="61"/>
      <c r="K158" s="61"/>
      <c r="L158" s="61"/>
      <c r="M158" s="61"/>
      <c r="N158" s="61"/>
      <c r="O158" s="65"/>
      <c r="P158" s="65"/>
      <c r="Q158" s="61"/>
      <c r="R158" s="61"/>
    </row>
    <row r="159" spans="1:18" s="1" customFormat="1" ht="38.25" customHeight="1" x14ac:dyDescent="0.25">
      <c r="A159" s="20">
        <v>2022520010031</v>
      </c>
      <c r="B159" s="19" t="s">
        <v>34</v>
      </c>
      <c r="C159" s="32">
        <v>200000000</v>
      </c>
      <c r="D159" s="9">
        <v>0</v>
      </c>
      <c r="E159" s="9">
        <v>0</v>
      </c>
      <c r="F159" s="9">
        <v>0</v>
      </c>
      <c r="G159" s="55">
        <f t="shared" si="9"/>
        <v>0</v>
      </c>
      <c r="H159" s="5" t="s">
        <v>179</v>
      </c>
      <c r="I159" s="52">
        <v>1</v>
      </c>
      <c r="J159" s="61"/>
      <c r="K159" s="61"/>
      <c r="L159" s="61"/>
      <c r="M159" s="61"/>
      <c r="N159" s="61"/>
      <c r="O159" s="65"/>
      <c r="P159" s="65"/>
      <c r="Q159" s="61"/>
      <c r="R159" s="61"/>
    </row>
    <row r="160" spans="1:18" s="1" customFormat="1" ht="38.25" customHeight="1" x14ac:dyDescent="0.25">
      <c r="A160" s="20">
        <v>2022520010035</v>
      </c>
      <c r="B160" s="19" t="s">
        <v>38</v>
      </c>
      <c r="C160" s="32">
        <v>117700000</v>
      </c>
      <c r="D160" s="11">
        <v>14.53</v>
      </c>
      <c r="E160" s="10">
        <v>30</v>
      </c>
      <c r="F160" s="10">
        <v>25</v>
      </c>
      <c r="G160" s="58">
        <f t="shared" si="9"/>
        <v>20.788499999999999</v>
      </c>
      <c r="H160" s="5" t="s">
        <v>179</v>
      </c>
      <c r="I160" s="52">
        <v>1</v>
      </c>
      <c r="J160" s="61"/>
      <c r="K160" s="61"/>
      <c r="L160" s="61"/>
      <c r="M160" s="61"/>
      <c r="N160" s="61"/>
      <c r="O160" s="65"/>
      <c r="P160" s="65"/>
      <c r="Q160" s="61"/>
      <c r="R160" s="61"/>
    </row>
    <row r="161" spans="1:18" s="1" customFormat="1" ht="25.5" customHeight="1" x14ac:dyDescent="0.25">
      <c r="A161" s="20">
        <v>2022520010036</v>
      </c>
      <c r="B161" s="19" t="s">
        <v>39</v>
      </c>
      <c r="C161" s="32">
        <v>20000000</v>
      </c>
      <c r="D161" s="9">
        <v>0</v>
      </c>
      <c r="E161" s="9">
        <v>0</v>
      </c>
      <c r="F161" s="9">
        <v>0</v>
      </c>
      <c r="G161" s="55">
        <f t="shared" si="9"/>
        <v>0</v>
      </c>
      <c r="H161" s="5" t="s">
        <v>179</v>
      </c>
      <c r="I161" s="52">
        <v>1</v>
      </c>
      <c r="J161" s="61"/>
      <c r="K161" s="61"/>
      <c r="L161" s="61"/>
      <c r="M161" s="61"/>
      <c r="N161" s="61"/>
      <c r="O161" s="65"/>
      <c r="P161" s="65"/>
      <c r="Q161" s="61"/>
      <c r="R161" s="61"/>
    </row>
    <row r="162" spans="1:18" s="1" customFormat="1" ht="25.5" customHeight="1" x14ac:dyDescent="0.25">
      <c r="A162" s="20">
        <v>2022520010042</v>
      </c>
      <c r="B162" s="19" t="s">
        <v>45</v>
      </c>
      <c r="C162" s="32">
        <v>590677129</v>
      </c>
      <c r="D162" s="10">
        <v>42.84</v>
      </c>
      <c r="E162" s="11">
        <v>11</v>
      </c>
      <c r="F162" s="12">
        <v>17</v>
      </c>
      <c r="G162" s="57">
        <f t="shared" si="9"/>
        <v>28.028000000000006</v>
      </c>
      <c r="H162" s="5" t="s">
        <v>179</v>
      </c>
      <c r="I162" s="52">
        <v>1</v>
      </c>
      <c r="J162" s="61"/>
      <c r="K162" s="61"/>
      <c r="L162" s="61"/>
      <c r="M162" s="61"/>
      <c r="N162" s="61"/>
      <c r="O162" s="65"/>
      <c r="P162" s="65"/>
      <c r="Q162" s="61"/>
      <c r="R162" s="61"/>
    </row>
    <row r="163" spans="1:18" s="1" customFormat="1" ht="38.25" customHeight="1" x14ac:dyDescent="0.25">
      <c r="A163" s="20">
        <v>2022520010043</v>
      </c>
      <c r="B163" s="19" t="s">
        <v>46</v>
      </c>
      <c r="C163" s="32">
        <v>652521983.73000002</v>
      </c>
      <c r="D163" s="9">
        <v>0</v>
      </c>
      <c r="E163" s="10">
        <v>100</v>
      </c>
      <c r="F163" s="10">
        <v>100</v>
      </c>
      <c r="G163" s="57">
        <f t="shared" si="9"/>
        <v>55</v>
      </c>
      <c r="H163" s="5" t="s">
        <v>179</v>
      </c>
      <c r="I163" s="52">
        <v>1</v>
      </c>
      <c r="J163" s="61"/>
      <c r="K163" s="61"/>
      <c r="L163" s="61"/>
      <c r="M163" s="61"/>
      <c r="N163" s="61"/>
      <c r="O163" s="65"/>
      <c r="P163" s="65"/>
      <c r="Q163" s="61"/>
      <c r="R163" s="61"/>
    </row>
    <row r="164" spans="1:18" s="1" customFormat="1" ht="25.5" customHeight="1" x14ac:dyDescent="0.25">
      <c r="A164" s="20">
        <v>2022520010044</v>
      </c>
      <c r="B164" s="19" t="s">
        <v>47</v>
      </c>
      <c r="C164" s="32">
        <v>6943113214.0500002</v>
      </c>
      <c r="D164" s="9">
        <v>0</v>
      </c>
      <c r="E164" s="10">
        <v>86</v>
      </c>
      <c r="F164" s="10">
        <v>85</v>
      </c>
      <c r="G164" s="57">
        <f t="shared" si="9"/>
        <v>46.85</v>
      </c>
      <c r="H164" s="5" t="s">
        <v>179</v>
      </c>
      <c r="I164" s="52">
        <v>1</v>
      </c>
      <c r="J164" s="61"/>
      <c r="K164" s="61"/>
      <c r="L164" s="61"/>
      <c r="M164" s="61"/>
      <c r="N164" s="61"/>
      <c r="O164" s="65"/>
      <c r="P164" s="65"/>
      <c r="Q164" s="61"/>
      <c r="R164" s="61"/>
    </row>
    <row r="165" spans="1:18" s="1" customFormat="1" ht="38.25" customHeight="1" x14ac:dyDescent="0.25">
      <c r="A165" s="20">
        <v>2022520010049</v>
      </c>
      <c r="B165" s="19" t="s">
        <v>52</v>
      </c>
      <c r="C165" s="32">
        <v>82500000</v>
      </c>
      <c r="D165" s="12">
        <v>18.18</v>
      </c>
      <c r="E165" s="10">
        <v>30</v>
      </c>
      <c r="F165" s="10">
        <v>25</v>
      </c>
      <c r="G165" s="58">
        <f t="shared" si="9"/>
        <v>22.431000000000001</v>
      </c>
      <c r="H165" s="5" t="s">
        <v>179</v>
      </c>
      <c r="I165" s="52">
        <v>1</v>
      </c>
      <c r="J165" s="61"/>
      <c r="K165" s="61"/>
      <c r="L165" s="61"/>
      <c r="M165" s="61"/>
      <c r="N165" s="61"/>
      <c r="O165" s="65"/>
      <c r="P165" s="65"/>
      <c r="Q165" s="61"/>
      <c r="R165" s="61"/>
    </row>
    <row r="166" spans="1:18" s="1" customFormat="1" ht="38.25" customHeight="1" x14ac:dyDescent="0.25">
      <c r="A166" s="20">
        <v>2022520010050</v>
      </c>
      <c r="B166" s="19" t="s">
        <v>53</v>
      </c>
      <c r="C166" s="32">
        <v>1452000000</v>
      </c>
      <c r="D166" s="9">
        <v>0</v>
      </c>
      <c r="E166" s="9">
        <v>0</v>
      </c>
      <c r="F166" s="10">
        <v>100</v>
      </c>
      <c r="G166" s="57">
        <f t="shared" si="9"/>
        <v>45</v>
      </c>
      <c r="H166" s="5" t="s">
        <v>179</v>
      </c>
      <c r="I166" s="52">
        <v>1</v>
      </c>
      <c r="J166" s="61"/>
      <c r="K166" s="61"/>
      <c r="L166" s="61"/>
      <c r="M166" s="61"/>
      <c r="N166" s="61"/>
      <c r="O166" s="65"/>
      <c r="P166" s="65"/>
      <c r="Q166" s="61"/>
      <c r="R166" s="61"/>
    </row>
    <row r="167" spans="1:18" s="1" customFormat="1" ht="38.25" customHeight="1" x14ac:dyDescent="0.25">
      <c r="A167" s="20">
        <v>2022520010053</v>
      </c>
      <c r="B167" s="19" t="s">
        <v>56</v>
      </c>
      <c r="C167" s="32">
        <v>1784381973.8</v>
      </c>
      <c r="D167" s="10">
        <v>100</v>
      </c>
      <c r="E167" s="10">
        <v>100</v>
      </c>
      <c r="F167" s="10">
        <v>45</v>
      </c>
      <c r="G167" s="57">
        <f t="shared" si="9"/>
        <v>75.25</v>
      </c>
      <c r="H167" s="5" t="s">
        <v>179</v>
      </c>
      <c r="I167" s="52">
        <v>1</v>
      </c>
      <c r="J167" s="61"/>
      <c r="K167" s="61"/>
      <c r="L167" s="61"/>
      <c r="M167" s="61"/>
      <c r="N167" s="61"/>
      <c r="O167" s="65"/>
      <c r="P167" s="65"/>
      <c r="Q167" s="61"/>
      <c r="R167" s="61"/>
    </row>
    <row r="168" spans="1:18" s="1" customFormat="1" ht="25.5" customHeight="1" x14ac:dyDescent="0.25">
      <c r="A168" s="20">
        <v>2022520010054</v>
      </c>
      <c r="B168" s="19" t="s">
        <v>57</v>
      </c>
      <c r="C168" s="32">
        <v>1475728000</v>
      </c>
      <c r="D168" s="11">
        <v>6.46</v>
      </c>
      <c r="E168" s="10">
        <v>100</v>
      </c>
      <c r="F168" s="10">
        <v>100</v>
      </c>
      <c r="G168" s="57">
        <f t="shared" si="9"/>
        <v>57.906999999999996</v>
      </c>
      <c r="H168" s="5" t="s">
        <v>179</v>
      </c>
      <c r="I168" s="52">
        <v>1</v>
      </c>
      <c r="J168" s="61"/>
      <c r="K168" s="61"/>
      <c r="L168" s="61"/>
      <c r="M168" s="61"/>
      <c r="N168" s="61"/>
      <c r="O168" s="65"/>
      <c r="P168" s="65"/>
      <c r="Q168" s="61"/>
      <c r="R168" s="61"/>
    </row>
    <row r="169" spans="1:18" s="1" customFormat="1" ht="25.5" customHeight="1" x14ac:dyDescent="0.25">
      <c r="A169" s="20">
        <v>2022520010082</v>
      </c>
      <c r="B169" s="19" t="s">
        <v>82</v>
      </c>
      <c r="C169" s="32">
        <v>14566465177.389999</v>
      </c>
      <c r="D169" s="11">
        <v>10.34</v>
      </c>
      <c r="E169" s="9">
        <v>0</v>
      </c>
      <c r="F169" s="10">
        <v>84</v>
      </c>
      <c r="G169" s="57">
        <f t="shared" si="9"/>
        <v>42.453000000000003</v>
      </c>
      <c r="H169" s="5" t="s">
        <v>179</v>
      </c>
      <c r="I169" s="52">
        <v>1</v>
      </c>
      <c r="J169" s="61"/>
      <c r="K169" s="61"/>
      <c r="L169" s="61"/>
      <c r="M169" s="61"/>
      <c r="N169" s="61"/>
      <c r="O169" s="65"/>
      <c r="P169" s="65"/>
      <c r="Q169" s="61"/>
      <c r="R169" s="61"/>
    </row>
    <row r="170" spans="1:18" s="1" customFormat="1" ht="25.5" customHeight="1" x14ac:dyDescent="0.25">
      <c r="A170" s="20">
        <v>2022520010094</v>
      </c>
      <c r="B170" s="19" t="s">
        <v>94</v>
      </c>
      <c r="C170" s="32">
        <v>761698610</v>
      </c>
      <c r="D170" s="9">
        <v>0</v>
      </c>
      <c r="E170" s="9">
        <v>0</v>
      </c>
      <c r="F170" s="9">
        <v>0</v>
      </c>
      <c r="G170" s="55">
        <f t="shared" si="9"/>
        <v>0</v>
      </c>
      <c r="H170" s="5" t="s">
        <v>179</v>
      </c>
      <c r="I170" s="52">
        <v>1</v>
      </c>
      <c r="J170" s="61"/>
      <c r="K170" s="61"/>
      <c r="L170" s="61"/>
      <c r="M170" s="61"/>
      <c r="N170" s="61"/>
      <c r="O170" s="65"/>
      <c r="P170" s="65"/>
      <c r="Q170" s="61"/>
      <c r="R170" s="61"/>
    </row>
    <row r="171" spans="1:18" s="1" customFormat="1" ht="51" customHeight="1" x14ac:dyDescent="0.25">
      <c r="A171" s="20">
        <v>2022520010146</v>
      </c>
      <c r="B171" s="19" t="s">
        <v>141</v>
      </c>
      <c r="C171" s="32">
        <v>250000000</v>
      </c>
      <c r="D171" s="9">
        <v>1</v>
      </c>
      <c r="E171" s="11">
        <v>7</v>
      </c>
      <c r="F171" s="12">
        <v>20</v>
      </c>
      <c r="G171" s="56">
        <f t="shared" si="9"/>
        <v>10.15</v>
      </c>
      <c r="H171" s="5" t="s">
        <v>179</v>
      </c>
      <c r="I171" s="52">
        <v>1</v>
      </c>
      <c r="J171" s="61"/>
      <c r="K171" s="61"/>
      <c r="L171" s="61"/>
      <c r="M171" s="61"/>
      <c r="N171" s="61"/>
      <c r="O171" s="65"/>
      <c r="P171" s="65"/>
      <c r="Q171" s="61"/>
      <c r="R171" s="61"/>
    </row>
    <row r="172" spans="1:18" s="1" customFormat="1" ht="25.5" customHeight="1" x14ac:dyDescent="0.25">
      <c r="A172" s="20">
        <v>2022520010147</v>
      </c>
      <c r="B172" s="19" t="s">
        <v>142</v>
      </c>
      <c r="C172" s="32">
        <v>50000000</v>
      </c>
      <c r="D172" s="9">
        <v>0</v>
      </c>
      <c r="E172" s="9">
        <v>0</v>
      </c>
      <c r="F172" s="9">
        <v>0</v>
      </c>
      <c r="G172" s="55">
        <f t="shared" si="9"/>
        <v>0</v>
      </c>
      <c r="H172" s="5" t="s">
        <v>179</v>
      </c>
      <c r="I172" s="52">
        <v>1</v>
      </c>
      <c r="J172" s="61"/>
      <c r="K172" s="61"/>
      <c r="L172" s="61"/>
      <c r="M172" s="61"/>
      <c r="N172" s="61"/>
      <c r="O172" s="65"/>
      <c r="P172" s="65"/>
      <c r="Q172" s="61"/>
      <c r="R172" s="61"/>
    </row>
    <row r="173" spans="1:18" s="1" customFormat="1" ht="38.25" customHeight="1" x14ac:dyDescent="0.25">
      <c r="A173" s="20">
        <v>2022520010148</v>
      </c>
      <c r="B173" s="19" t="s">
        <v>143</v>
      </c>
      <c r="C173" s="32">
        <v>50000000</v>
      </c>
      <c r="D173" s="9">
        <v>0</v>
      </c>
      <c r="E173" s="9">
        <v>0</v>
      </c>
      <c r="F173" s="9">
        <v>0</v>
      </c>
      <c r="G173" s="55">
        <f t="shared" si="9"/>
        <v>0</v>
      </c>
      <c r="H173" s="5" t="s">
        <v>179</v>
      </c>
      <c r="I173" s="52">
        <v>1</v>
      </c>
      <c r="J173" s="61"/>
      <c r="K173" s="61"/>
      <c r="L173" s="61"/>
      <c r="M173" s="61"/>
      <c r="N173" s="61"/>
      <c r="O173" s="65"/>
      <c r="P173" s="65"/>
      <c r="Q173" s="61"/>
      <c r="R173" s="61"/>
    </row>
    <row r="174" spans="1:18" s="1" customFormat="1" ht="38.25" customHeight="1" x14ac:dyDescent="0.25">
      <c r="A174" s="20">
        <v>2022520010149</v>
      </c>
      <c r="B174" s="19" t="s">
        <v>144</v>
      </c>
      <c r="C174" s="32">
        <v>50000000</v>
      </c>
      <c r="D174" s="9">
        <v>0</v>
      </c>
      <c r="E174" s="9">
        <v>0</v>
      </c>
      <c r="F174" s="9">
        <v>0</v>
      </c>
      <c r="G174" s="55">
        <f t="shared" si="9"/>
        <v>0</v>
      </c>
      <c r="H174" s="5" t="s">
        <v>179</v>
      </c>
      <c r="I174" s="52">
        <v>1</v>
      </c>
      <c r="J174" s="61"/>
      <c r="K174" s="61"/>
      <c r="L174" s="61"/>
      <c r="M174" s="61"/>
      <c r="N174" s="61"/>
      <c r="O174" s="65"/>
      <c r="P174" s="65"/>
      <c r="Q174" s="61"/>
      <c r="R174" s="61"/>
    </row>
    <row r="175" spans="1:18" s="1" customFormat="1" ht="38.25" customHeight="1" x14ac:dyDescent="0.25">
      <c r="A175" s="20">
        <v>2022520010150</v>
      </c>
      <c r="B175" s="19" t="s">
        <v>145</v>
      </c>
      <c r="C175" s="32">
        <v>50000000</v>
      </c>
      <c r="D175" s="9">
        <v>0</v>
      </c>
      <c r="E175" s="9">
        <v>0</v>
      </c>
      <c r="F175" s="9">
        <v>0</v>
      </c>
      <c r="G175" s="55">
        <f t="shared" si="9"/>
        <v>0</v>
      </c>
      <c r="H175" s="5" t="s">
        <v>179</v>
      </c>
      <c r="I175" s="52">
        <v>1</v>
      </c>
      <c r="J175" s="61"/>
      <c r="K175" s="61"/>
      <c r="L175" s="61"/>
      <c r="M175" s="61"/>
      <c r="N175" s="61"/>
      <c r="O175" s="65"/>
      <c r="P175" s="65"/>
      <c r="Q175" s="61"/>
      <c r="R175" s="61"/>
    </row>
    <row r="176" spans="1:18" s="1" customFormat="1" ht="38.25" customHeight="1" x14ac:dyDescent="0.25">
      <c r="A176" s="20">
        <v>2022520010151</v>
      </c>
      <c r="B176" s="19" t="s">
        <v>146</v>
      </c>
      <c r="C176" s="32">
        <v>369775998</v>
      </c>
      <c r="D176" s="10">
        <v>57.36</v>
      </c>
      <c r="E176" s="10">
        <v>35</v>
      </c>
      <c r="F176" s="10">
        <v>68</v>
      </c>
      <c r="G176" s="57">
        <f t="shared" si="9"/>
        <v>59.912000000000006</v>
      </c>
      <c r="H176" s="5" t="s">
        <v>179</v>
      </c>
      <c r="I176" s="52">
        <v>1</v>
      </c>
      <c r="J176" s="61"/>
      <c r="K176" s="61"/>
      <c r="L176" s="61"/>
      <c r="M176" s="61"/>
      <c r="N176" s="61"/>
      <c r="O176" s="65"/>
      <c r="P176" s="65"/>
      <c r="Q176" s="61"/>
      <c r="R176" s="61"/>
    </row>
    <row r="177" spans="1:18" s="1" customFormat="1" ht="38.25" customHeight="1" x14ac:dyDescent="0.25">
      <c r="A177" s="20">
        <v>2022520010153</v>
      </c>
      <c r="B177" s="19" t="s">
        <v>148</v>
      </c>
      <c r="C177" s="32">
        <v>255290777681.78</v>
      </c>
      <c r="D177" s="12">
        <v>20</v>
      </c>
      <c r="E177" s="10">
        <v>100</v>
      </c>
      <c r="F177" s="10">
        <v>112</v>
      </c>
      <c r="G177" s="57">
        <f t="shared" si="9"/>
        <v>69.400000000000006</v>
      </c>
      <c r="H177" s="5" t="s">
        <v>179</v>
      </c>
      <c r="I177" s="52">
        <v>1</v>
      </c>
      <c r="J177" s="61"/>
      <c r="K177" s="61"/>
      <c r="L177" s="61"/>
      <c r="M177" s="61"/>
      <c r="N177" s="61"/>
      <c r="O177" s="65"/>
      <c r="P177" s="65"/>
      <c r="Q177" s="61"/>
      <c r="R177" s="61"/>
    </row>
    <row r="178" spans="1:18" ht="24" customHeight="1" x14ac:dyDescent="0.25">
      <c r="A178" s="87" t="s">
        <v>233</v>
      </c>
      <c r="B178" s="87"/>
      <c r="C178" s="6">
        <f>SUM(C179:C180)</f>
        <v>879900000</v>
      </c>
      <c r="D178" s="26">
        <f>AVERAGE(D179:D180)</f>
        <v>10.275</v>
      </c>
      <c r="E178" s="26">
        <f>AVERAGE(E179:E180)</f>
        <v>0</v>
      </c>
      <c r="F178" s="26">
        <f>AVERAGE(F179:F180)</f>
        <v>42.5</v>
      </c>
      <c r="G178" s="35" t="s">
        <v>242</v>
      </c>
      <c r="H178" s="35" t="s">
        <v>172</v>
      </c>
    </row>
    <row r="179" spans="1:18" s="1" customFormat="1" ht="54.75" customHeight="1" x14ac:dyDescent="0.25">
      <c r="A179" s="20">
        <v>2022520010048</v>
      </c>
      <c r="B179" s="19" t="s">
        <v>51</v>
      </c>
      <c r="C179" s="32">
        <v>256900000</v>
      </c>
      <c r="D179" s="11">
        <v>8.99</v>
      </c>
      <c r="E179" s="9">
        <v>0</v>
      </c>
      <c r="F179" s="10">
        <v>49</v>
      </c>
      <c r="G179" s="57">
        <f t="shared" ref="G179:G180" si="10">AVERAGE(D179*P$3)+(E179*P$5)+(F179*P$4)</f>
        <v>26.095500000000001</v>
      </c>
      <c r="H179" s="5" t="s">
        <v>179</v>
      </c>
      <c r="I179" s="52">
        <v>1</v>
      </c>
      <c r="J179" s="61"/>
      <c r="K179" s="61"/>
      <c r="L179" s="61"/>
      <c r="M179" s="61"/>
      <c r="N179" s="61"/>
      <c r="O179" s="65"/>
      <c r="P179" s="65"/>
      <c r="Q179" s="61"/>
      <c r="R179" s="61"/>
    </row>
    <row r="180" spans="1:18" s="1" customFormat="1" ht="48" customHeight="1" x14ac:dyDescent="0.25">
      <c r="A180" s="20">
        <v>2022520010058</v>
      </c>
      <c r="B180" s="19" t="s">
        <v>61</v>
      </c>
      <c r="C180" s="32">
        <v>623000000</v>
      </c>
      <c r="D180" s="11">
        <v>11.56</v>
      </c>
      <c r="E180" s="9">
        <v>0</v>
      </c>
      <c r="F180" s="10">
        <v>36</v>
      </c>
      <c r="G180" s="58">
        <f t="shared" si="10"/>
        <v>21.402000000000001</v>
      </c>
      <c r="H180" s="5" t="s">
        <v>179</v>
      </c>
      <c r="I180" s="52">
        <v>1</v>
      </c>
      <c r="J180" s="61"/>
      <c r="K180" s="61"/>
      <c r="L180" s="61"/>
      <c r="M180" s="61"/>
      <c r="N180" s="61"/>
      <c r="O180" s="65"/>
      <c r="P180" s="65"/>
      <c r="Q180" s="61"/>
      <c r="R180" s="61"/>
    </row>
    <row r="181" spans="1:18" ht="24" customHeight="1" x14ac:dyDescent="0.25">
      <c r="A181" s="87" t="s">
        <v>156</v>
      </c>
      <c r="B181" s="87"/>
      <c r="C181" s="6">
        <f>SUM(C182:C196)</f>
        <v>315938388461.73999</v>
      </c>
      <c r="D181" s="7">
        <f>AVERAGE(D182:D196)</f>
        <v>8.8713333333333342</v>
      </c>
      <c r="E181" s="7">
        <f>AVERAGE(E182:E196)</f>
        <v>13.513333333333334</v>
      </c>
      <c r="F181" s="7">
        <f>AVERAGE(F182:F196)</f>
        <v>15.533333333333333</v>
      </c>
      <c r="G181" s="35" t="s">
        <v>242</v>
      </c>
      <c r="H181" s="35" t="s">
        <v>172</v>
      </c>
    </row>
    <row r="182" spans="1:18" s="1" customFormat="1" ht="48" customHeight="1" x14ac:dyDescent="0.25">
      <c r="A182" s="20">
        <v>2022520010011</v>
      </c>
      <c r="B182" s="19" t="s">
        <v>22</v>
      </c>
      <c r="C182" s="32">
        <v>612504425</v>
      </c>
      <c r="D182" s="9">
        <v>0</v>
      </c>
      <c r="E182" s="9">
        <v>0</v>
      </c>
      <c r="F182" s="10">
        <v>36</v>
      </c>
      <c r="G182" s="58">
        <f t="shared" ref="G182:G196" si="11">AVERAGE(D182*P$3)+(E182*P$5)+(F182*P$4)</f>
        <v>16.2</v>
      </c>
      <c r="H182" s="5" t="s">
        <v>179</v>
      </c>
      <c r="I182" s="52">
        <v>1</v>
      </c>
      <c r="J182" s="61"/>
      <c r="K182" s="61"/>
      <c r="L182" s="61"/>
      <c r="M182" s="61"/>
      <c r="N182" s="61"/>
      <c r="O182" s="65"/>
      <c r="P182" s="65"/>
      <c r="Q182" s="61"/>
      <c r="R182" s="61"/>
    </row>
    <row r="183" spans="1:18" s="1" customFormat="1" ht="48" customHeight="1" x14ac:dyDescent="0.25">
      <c r="A183" s="20">
        <v>2022520010041</v>
      </c>
      <c r="B183" s="19" t="s">
        <v>44</v>
      </c>
      <c r="C183" s="32">
        <v>420600000</v>
      </c>
      <c r="D183" s="12">
        <v>21.77</v>
      </c>
      <c r="E183" s="9">
        <v>0</v>
      </c>
      <c r="F183" s="10">
        <v>23</v>
      </c>
      <c r="G183" s="58">
        <f t="shared" si="11"/>
        <v>20.1465</v>
      </c>
      <c r="H183" s="5" t="s">
        <v>179</v>
      </c>
      <c r="I183" s="52">
        <v>1</v>
      </c>
      <c r="J183" s="61"/>
      <c r="K183" s="61"/>
      <c r="L183" s="61"/>
      <c r="M183" s="61"/>
      <c r="N183" s="61"/>
      <c r="O183" s="65"/>
      <c r="P183" s="65"/>
      <c r="Q183" s="61"/>
      <c r="R183" s="61"/>
    </row>
    <row r="184" spans="1:18" s="1" customFormat="1" ht="48" customHeight="1" x14ac:dyDescent="0.25">
      <c r="A184" s="20">
        <v>2022520010074</v>
      </c>
      <c r="B184" s="19" t="s">
        <v>77</v>
      </c>
      <c r="C184" s="32">
        <v>1921459017.6900001</v>
      </c>
      <c r="D184" s="12">
        <v>18.91</v>
      </c>
      <c r="E184" s="12">
        <v>19</v>
      </c>
      <c r="F184" s="12">
        <v>20</v>
      </c>
      <c r="G184" s="58">
        <f t="shared" si="11"/>
        <v>19.409500000000001</v>
      </c>
      <c r="H184" s="5" t="s">
        <v>179</v>
      </c>
      <c r="I184" s="52">
        <v>1</v>
      </c>
      <c r="J184" s="61"/>
      <c r="K184" s="61"/>
      <c r="L184" s="61"/>
      <c r="M184" s="61"/>
      <c r="N184" s="61"/>
      <c r="O184" s="65"/>
      <c r="P184" s="65"/>
      <c r="Q184" s="61"/>
      <c r="R184" s="61"/>
    </row>
    <row r="185" spans="1:18" s="1" customFormat="1" ht="48" customHeight="1" x14ac:dyDescent="0.25">
      <c r="A185" s="20">
        <v>2022520010076</v>
      </c>
      <c r="B185" s="19" t="s">
        <v>79</v>
      </c>
      <c r="C185" s="32">
        <v>881450000</v>
      </c>
      <c r="D185" s="12">
        <v>17.23</v>
      </c>
      <c r="E185" s="10">
        <v>25</v>
      </c>
      <c r="F185" s="10">
        <v>25</v>
      </c>
      <c r="G185" s="58">
        <f t="shared" si="11"/>
        <v>21.503500000000003</v>
      </c>
      <c r="H185" s="5" t="s">
        <v>179</v>
      </c>
      <c r="I185" s="52">
        <v>1</v>
      </c>
      <c r="J185" s="61"/>
      <c r="K185" s="61"/>
      <c r="L185" s="61"/>
      <c r="M185" s="61"/>
      <c r="N185" s="61"/>
      <c r="O185" s="65"/>
      <c r="P185" s="65"/>
      <c r="Q185" s="61"/>
      <c r="R185" s="61"/>
    </row>
    <row r="186" spans="1:18" s="1" customFormat="1" ht="48" customHeight="1" x14ac:dyDescent="0.25">
      <c r="A186" s="20">
        <v>2022520010084</v>
      </c>
      <c r="B186" s="19" t="s">
        <v>84</v>
      </c>
      <c r="C186" s="32">
        <v>400300000</v>
      </c>
      <c r="D186" s="11">
        <v>12.22</v>
      </c>
      <c r="E186" s="10">
        <v>25</v>
      </c>
      <c r="F186" s="11">
        <v>5</v>
      </c>
      <c r="G186" s="56">
        <f t="shared" si="11"/>
        <v>10.249000000000001</v>
      </c>
      <c r="H186" s="5" t="s">
        <v>179</v>
      </c>
      <c r="I186" s="52">
        <v>1</v>
      </c>
      <c r="J186" s="61"/>
      <c r="K186" s="61"/>
      <c r="L186" s="61"/>
      <c r="M186" s="61"/>
      <c r="N186" s="61"/>
      <c r="O186" s="65"/>
      <c r="P186" s="65"/>
      <c r="Q186" s="61"/>
      <c r="R186" s="61"/>
    </row>
    <row r="187" spans="1:18" s="1" customFormat="1" ht="48" customHeight="1" x14ac:dyDescent="0.25">
      <c r="A187" s="20">
        <v>2022520010090</v>
      </c>
      <c r="B187" s="19" t="s">
        <v>90</v>
      </c>
      <c r="C187" s="32">
        <v>569500000</v>
      </c>
      <c r="D187" s="11">
        <v>5.62</v>
      </c>
      <c r="E187" s="10">
        <v>25</v>
      </c>
      <c r="F187" s="12">
        <v>21</v>
      </c>
      <c r="G187" s="56">
        <f t="shared" si="11"/>
        <v>14.479000000000001</v>
      </c>
      <c r="H187" s="5" t="s">
        <v>179</v>
      </c>
      <c r="I187" s="52">
        <v>1</v>
      </c>
      <c r="J187" s="61"/>
      <c r="K187" s="61"/>
      <c r="L187" s="61"/>
      <c r="M187" s="61"/>
      <c r="N187" s="61"/>
      <c r="O187" s="65"/>
      <c r="P187" s="65"/>
      <c r="Q187" s="61"/>
      <c r="R187" s="61"/>
    </row>
    <row r="188" spans="1:18" s="1" customFormat="1" ht="48" customHeight="1" x14ac:dyDescent="0.25">
      <c r="A188" s="20">
        <v>2022520010096</v>
      </c>
      <c r="B188" s="27" t="s">
        <v>96</v>
      </c>
      <c r="C188" s="32">
        <v>888578359</v>
      </c>
      <c r="D188" s="9">
        <v>0.84</v>
      </c>
      <c r="E188" s="10">
        <v>25</v>
      </c>
      <c r="F188" s="11">
        <v>10</v>
      </c>
      <c r="G188" s="56">
        <f t="shared" si="11"/>
        <v>7.3780000000000001</v>
      </c>
      <c r="H188" s="5" t="s">
        <v>179</v>
      </c>
      <c r="I188" s="52">
        <v>1</v>
      </c>
      <c r="J188" s="61"/>
      <c r="K188" s="61"/>
      <c r="L188" s="61"/>
      <c r="M188" s="61"/>
      <c r="N188" s="61"/>
      <c r="O188" s="65"/>
      <c r="P188" s="65"/>
      <c r="Q188" s="61"/>
      <c r="R188" s="61"/>
    </row>
    <row r="189" spans="1:18" s="1" customFormat="1" ht="48" customHeight="1" x14ac:dyDescent="0.25">
      <c r="A189" s="20">
        <v>2022520010104</v>
      </c>
      <c r="B189" s="19" t="s">
        <v>104</v>
      </c>
      <c r="C189" s="32">
        <v>307431702102.34998</v>
      </c>
      <c r="D189" s="10">
        <v>28.48</v>
      </c>
      <c r="E189" s="10">
        <v>24.34</v>
      </c>
      <c r="F189" s="10">
        <v>25</v>
      </c>
      <c r="G189" s="57">
        <f t="shared" si="11"/>
        <v>26.5</v>
      </c>
      <c r="H189" s="5" t="s">
        <v>179</v>
      </c>
      <c r="I189" s="52">
        <v>1</v>
      </c>
      <c r="J189" s="61"/>
      <c r="K189" s="61"/>
      <c r="L189" s="61"/>
      <c r="M189" s="61"/>
      <c r="N189" s="61"/>
      <c r="O189" s="65"/>
      <c r="P189" s="65"/>
      <c r="Q189" s="61"/>
      <c r="R189" s="61"/>
    </row>
    <row r="190" spans="1:18" s="1" customFormat="1" ht="48" customHeight="1" x14ac:dyDescent="0.25">
      <c r="A190" s="20">
        <v>2022520010108</v>
      </c>
      <c r="B190" s="19" t="s">
        <v>107</v>
      </c>
      <c r="C190" s="32">
        <v>394900000</v>
      </c>
      <c r="D190" s="11">
        <v>4.32</v>
      </c>
      <c r="E190" s="9">
        <v>1.36</v>
      </c>
      <c r="F190" s="9">
        <v>1</v>
      </c>
      <c r="G190" s="56">
        <f t="shared" si="11"/>
        <v>2.5300000000000002</v>
      </c>
      <c r="H190" s="5" t="s">
        <v>179</v>
      </c>
      <c r="I190" s="52">
        <v>1</v>
      </c>
      <c r="J190" s="61"/>
      <c r="K190" s="61"/>
      <c r="L190" s="61"/>
      <c r="M190" s="61"/>
      <c r="N190" s="61"/>
      <c r="O190" s="65"/>
      <c r="P190" s="65"/>
      <c r="Q190" s="61"/>
      <c r="R190" s="61"/>
    </row>
    <row r="191" spans="1:18" s="1" customFormat="1" ht="48" customHeight="1" x14ac:dyDescent="0.25">
      <c r="A191" s="20">
        <v>2022520010113</v>
      </c>
      <c r="B191" s="19" t="s">
        <v>112</v>
      </c>
      <c r="C191" s="32">
        <v>380750000</v>
      </c>
      <c r="D191" s="9">
        <v>1.9</v>
      </c>
      <c r="E191" s="9">
        <v>0</v>
      </c>
      <c r="F191" s="11">
        <v>6</v>
      </c>
      <c r="G191" s="56">
        <f t="shared" si="11"/>
        <v>3.5550000000000002</v>
      </c>
      <c r="H191" s="5" t="s">
        <v>179</v>
      </c>
      <c r="I191" s="52">
        <v>1</v>
      </c>
      <c r="J191" s="61"/>
      <c r="K191" s="61"/>
      <c r="L191" s="61"/>
      <c r="M191" s="61"/>
      <c r="N191" s="61"/>
      <c r="O191" s="65"/>
      <c r="P191" s="65"/>
      <c r="Q191" s="61"/>
      <c r="R191" s="61"/>
    </row>
    <row r="192" spans="1:18" s="1" customFormat="1" ht="48" customHeight="1" x14ac:dyDescent="0.25">
      <c r="A192" s="20">
        <v>2022520010116</v>
      </c>
      <c r="B192" s="19" t="s">
        <v>115</v>
      </c>
      <c r="C192" s="32">
        <v>276350000</v>
      </c>
      <c r="D192" s="11">
        <v>3.8</v>
      </c>
      <c r="E192" s="11">
        <v>4</v>
      </c>
      <c r="F192" s="12">
        <v>18</v>
      </c>
      <c r="G192" s="56">
        <f t="shared" si="11"/>
        <v>10.209999999999999</v>
      </c>
      <c r="H192" s="5" t="s">
        <v>179</v>
      </c>
      <c r="I192" s="52">
        <v>1</v>
      </c>
      <c r="J192" s="61"/>
      <c r="K192" s="61"/>
      <c r="L192" s="61"/>
      <c r="M192" s="61"/>
      <c r="N192" s="61"/>
      <c r="O192" s="65"/>
      <c r="P192" s="65"/>
      <c r="Q192" s="61"/>
      <c r="R192" s="61"/>
    </row>
    <row r="193" spans="1:18" s="1" customFormat="1" ht="48" customHeight="1" x14ac:dyDescent="0.25">
      <c r="A193" s="20">
        <v>2022520010117</v>
      </c>
      <c r="B193" s="19" t="s">
        <v>116</v>
      </c>
      <c r="C193" s="32">
        <v>695244557.70000005</v>
      </c>
      <c r="D193" s="11">
        <v>8.59</v>
      </c>
      <c r="E193" s="10">
        <v>25</v>
      </c>
      <c r="F193" s="9">
        <v>0</v>
      </c>
      <c r="G193" s="56">
        <f t="shared" si="11"/>
        <v>6.3654999999999999</v>
      </c>
      <c r="H193" s="5" t="s">
        <v>179</v>
      </c>
      <c r="I193" s="52">
        <v>1</v>
      </c>
      <c r="J193" s="61"/>
      <c r="K193" s="61"/>
      <c r="L193" s="61"/>
      <c r="M193" s="61"/>
      <c r="N193" s="61"/>
      <c r="O193" s="65"/>
      <c r="P193" s="65"/>
      <c r="Q193" s="61"/>
      <c r="R193" s="61"/>
    </row>
    <row r="194" spans="1:18" s="1" customFormat="1" ht="48" customHeight="1" x14ac:dyDescent="0.25">
      <c r="A194" s="20">
        <v>2022520010118</v>
      </c>
      <c r="B194" s="19" t="s">
        <v>117</v>
      </c>
      <c r="C194" s="32">
        <v>578000000</v>
      </c>
      <c r="D194" s="9">
        <v>2.29</v>
      </c>
      <c r="E194" s="11">
        <v>4</v>
      </c>
      <c r="F194" s="11">
        <v>13</v>
      </c>
      <c r="G194" s="56">
        <f t="shared" si="11"/>
        <v>7.2805</v>
      </c>
      <c r="H194" s="5" t="s">
        <v>179</v>
      </c>
      <c r="I194" s="52">
        <v>1</v>
      </c>
      <c r="J194" s="61"/>
      <c r="K194" s="61"/>
      <c r="L194" s="61"/>
      <c r="M194" s="61"/>
      <c r="N194" s="61"/>
      <c r="O194" s="65"/>
      <c r="P194" s="65"/>
      <c r="Q194" s="61"/>
      <c r="R194" s="61"/>
    </row>
    <row r="195" spans="1:18" s="1" customFormat="1" ht="48" customHeight="1" x14ac:dyDescent="0.25">
      <c r="A195" s="20">
        <v>2022520010121</v>
      </c>
      <c r="B195" s="19" t="s">
        <v>120</v>
      </c>
      <c r="C195" s="32">
        <v>303550000</v>
      </c>
      <c r="D195" s="11">
        <v>7.1</v>
      </c>
      <c r="E195" s="10">
        <v>25</v>
      </c>
      <c r="F195" s="10">
        <v>30</v>
      </c>
      <c r="G195" s="58">
        <f t="shared" si="11"/>
        <v>19.195</v>
      </c>
      <c r="H195" s="5" t="s">
        <v>179</v>
      </c>
      <c r="I195" s="52">
        <v>1</v>
      </c>
      <c r="J195" s="61"/>
      <c r="K195" s="61"/>
      <c r="L195" s="61"/>
      <c r="M195" s="61"/>
      <c r="N195" s="61"/>
      <c r="O195" s="65"/>
      <c r="P195" s="65"/>
      <c r="Q195" s="61"/>
      <c r="R195" s="61"/>
    </row>
    <row r="196" spans="1:18" s="1" customFormat="1" ht="48" customHeight="1" x14ac:dyDescent="0.25">
      <c r="A196" s="20">
        <v>2022520010127</v>
      </c>
      <c r="B196" s="19" t="s">
        <v>126</v>
      </c>
      <c r="C196" s="32">
        <v>183500000</v>
      </c>
      <c r="D196" s="9">
        <v>0</v>
      </c>
      <c r="E196" s="9">
        <v>0</v>
      </c>
      <c r="F196" s="9">
        <v>0</v>
      </c>
      <c r="G196" s="55">
        <f t="shared" si="11"/>
        <v>0</v>
      </c>
      <c r="H196" s="5" t="s">
        <v>179</v>
      </c>
      <c r="I196" s="52">
        <v>1</v>
      </c>
      <c r="J196" s="61"/>
      <c r="K196" s="61"/>
      <c r="L196" s="61"/>
      <c r="M196" s="61"/>
      <c r="N196" s="61"/>
      <c r="O196" s="65"/>
      <c r="P196" s="65"/>
      <c r="Q196" s="61"/>
      <c r="R196" s="61"/>
    </row>
  </sheetData>
  <mergeCells count="52">
    <mergeCell ref="A127:B127"/>
    <mergeCell ref="C123:C124"/>
    <mergeCell ref="C23:C24"/>
    <mergeCell ref="C47:C48"/>
    <mergeCell ref="A57:B57"/>
    <mergeCell ref="A92:B92"/>
    <mergeCell ref="A125:B125"/>
    <mergeCell ref="A53:B53"/>
    <mergeCell ref="A55:B55"/>
    <mergeCell ref="A61:B61"/>
    <mergeCell ref="A181:B181"/>
    <mergeCell ref="H3:H6"/>
    <mergeCell ref="H23:H25"/>
    <mergeCell ref="A132:B132"/>
    <mergeCell ref="A135:B135"/>
    <mergeCell ref="A149:B149"/>
    <mergeCell ref="A156:B156"/>
    <mergeCell ref="A178:B178"/>
    <mergeCell ref="A129:B129"/>
    <mergeCell ref="A63:B63"/>
    <mergeCell ref="A65:B65"/>
    <mergeCell ref="A67:B67"/>
    <mergeCell ref="A70:B70"/>
    <mergeCell ref="A110:B110"/>
    <mergeCell ref="A123:B124"/>
    <mergeCell ref="A79:B79"/>
    <mergeCell ref="A21:B21"/>
    <mergeCell ref="A23:B24"/>
    <mergeCell ref="A25:B25"/>
    <mergeCell ref="A49:B49"/>
    <mergeCell ref="A51:B51"/>
    <mergeCell ref="A32:B32"/>
    <mergeCell ref="A35:B35"/>
    <mergeCell ref="A41:B41"/>
    <mergeCell ref="A45:B45"/>
    <mergeCell ref="A47:B48"/>
    <mergeCell ref="A1:E2"/>
    <mergeCell ref="G123:G125"/>
    <mergeCell ref="H47:H49"/>
    <mergeCell ref="H123:H125"/>
    <mergeCell ref="G3:G6"/>
    <mergeCell ref="C3:C4"/>
    <mergeCell ref="A59:B59"/>
    <mergeCell ref="A3:A4"/>
    <mergeCell ref="B3:B4"/>
    <mergeCell ref="D3:F3"/>
    <mergeCell ref="A28:B28"/>
    <mergeCell ref="A5:B5"/>
    <mergeCell ref="A6:B6"/>
    <mergeCell ref="G23:G25"/>
    <mergeCell ref="G47:G49"/>
    <mergeCell ref="A94:B94"/>
  </mergeCells>
  <pageMargins left="0.70866141732283472" right="0.70866141732283472" top="0.74803149606299213" bottom="0.74803149606299213" header="0.31496062992125984" footer="0.31496062992125984"/>
  <pageSetup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10" sqref="C10"/>
    </sheetView>
  </sheetViews>
  <sheetFormatPr baseColWidth="10" defaultRowHeight="39" customHeight="1" x14ac:dyDescent="0.25"/>
  <cols>
    <col min="1" max="1" width="28.140625" customWidth="1"/>
    <col min="2" max="2" width="15.42578125" customWidth="1"/>
    <col min="3" max="3" width="13.42578125" customWidth="1"/>
    <col min="4" max="4" width="20.42578125" customWidth="1"/>
  </cols>
  <sheetData>
    <row r="1" spans="1:4" ht="36" customHeight="1" x14ac:dyDescent="0.25">
      <c r="A1" s="97" t="s">
        <v>239</v>
      </c>
      <c r="B1" s="97"/>
      <c r="C1" s="97"/>
      <c r="D1" s="97"/>
    </row>
    <row r="2" spans="1:4" ht="36" customHeight="1" x14ac:dyDescent="0.25">
      <c r="A2" s="97"/>
      <c r="B2" s="97"/>
      <c r="C2" s="97"/>
      <c r="D2" s="97"/>
    </row>
    <row r="3" spans="1:4" ht="28.5" customHeight="1" x14ac:dyDescent="0.25">
      <c r="A3" s="97" t="s">
        <v>240</v>
      </c>
      <c r="B3" s="97"/>
      <c r="C3" s="97"/>
      <c r="D3" s="97"/>
    </row>
    <row r="4" spans="1:4" ht="44.25" customHeight="1" x14ac:dyDescent="0.25">
      <c r="A4" s="37" t="s">
        <v>252</v>
      </c>
      <c r="B4" s="97" t="s">
        <v>253</v>
      </c>
      <c r="C4" s="97"/>
      <c r="D4" s="37" t="s">
        <v>251</v>
      </c>
    </row>
    <row r="5" spans="1:4" ht="39" customHeight="1" x14ac:dyDescent="0.25">
      <c r="A5" s="38" t="s">
        <v>234</v>
      </c>
      <c r="B5" s="46">
        <v>0.9</v>
      </c>
      <c r="C5" s="39">
        <v>22.49</v>
      </c>
      <c r="D5" s="39">
        <v>61</v>
      </c>
    </row>
    <row r="6" spans="1:4" ht="39" customHeight="1" x14ac:dyDescent="0.25">
      <c r="A6" s="40" t="s">
        <v>235</v>
      </c>
      <c r="B6" s="47">
        <v>0.89990000000000003</v>
      </c>
      <c r="C6" s="41">
        <v>22.49</v>
      </c>
      <c r="D6" s="41">
        <v>16</v>
      </c>
    </row>
    <row r="7" spans="1:4" ht="39" customHeight="1" x14ac:dyDescent="0.25">
      <c r="A7" s="42" t="s">
        <v>236</v>
      </c>
      <c r="B7" s="48">
        <v>0.6</v>
      </c>
      <c r="C7" s="43">
        <v>14.99</v>
      </c>
      <c r="D7" s="43">
        <v>20</v>
      </c>
    </row>
    <row r="8" spans="1:4" ht="39" customHeight="1" x14ac:dyDescent="0.25">
      <c r="A8" s="44" t="s">
        <v>237</v>
      </c>
      <c r="B8" s="49">
        <v>0.1</v>
      </c>
      <c r="C8" s="45">
        <v>2.5</v>
      </c>
      <c r="D8" s="45">
        <v>56</v>
      </c>
    </row>
  </sheetData>
  <mergeCells count="3">
    <mergeCell ref="A3:D3"/>
    <mergeCell ref="A1:D2"/>
    <mergeCell ref="B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 Trimestre - Avance</vt:lpstr>
      <vt:lpstr>Criterios de Evaluación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Control de Seguimiento</dc:title>
  <dc:creator>OPGI Proyectos</dc:creator>
  <cp:lastModifiedBy>OPGI Proyectos</cp:lastModifiedBy>
  <cp:lastPrinted>2023-08-28T02:19:02Z</cp:lastPrinted>
  <dcterms:created xsi:type="dcterms:W3CDTF">2023-04-12T20:01:00Z</dcterms:created>
  <dcterms:modified xsi:type="dcterms:W3CDTF">2023-09-12T21:58:45Z</dcterms:modified>
</cp:coreProperties>
</file>