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mc:AlternateContent xmlns:mc="http://schemas.openxmlformats.org/markup-compatibility/2006">
    <mc:Choice Requires="x15">
      <x15ac:absPath xmlns:x15ac="http://schemas.microsoft.com/office/spreadsheetml/2010/11/ac" url="C:\Users\AIDE\Desktop\ENERO 31 POAI PUBLICAR\"/>
    </mc:Choice>
  </mc:AlternateContent>
  <bookViews>
    <workbookView xWindow="0" yWindow="0" windowWidth="24000" windowHeight="9645"/>
  </bookViews>
  <sheets>
    <sheet name="POAI2022" sheetId="33" r:id="rId1"/>
  </sheets>
  <definedNames>
    <definedName name="_xlnm._FilterDatabase" localSheetId="0" hidden="1">POAI2022!$A$1:$T$96</definedName>
    <definedName name="CodSec">#REF!</definedName>
    <definedName name="Matriz">#REF!</definedName>
    <definedName name="ODS">#REF!</definedName>
    <definedName name="Resultados">#REF!</definedName>
    <definedName name="Sector">#REF!</definedName>
    <definedName name="TipoMeta">#REF!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26" i="33" l="1"/>
  <c r="F15" i="33" l="1"/>
  <c r="F16" i="33"/>
  <c r="F14" i="33"/>
  <c r="H35" i="33"/>
  <c r="P27" i="33"/>
  <c r="G26" i="33"/>
  <c r="E61" i="33"/>
  <c r="I84" i="33"/>
  <c r="T12" i="33" l="1"/>
  <c r="T11" i="33"/>
  <c r="T10" i="33"/>
  <c r="J43" i="33" l="1"/>
  <c r="F27" i="33"/>
  <c r="T27" i="33" s="1"/>
  <c r="S21" i="33"/>
  <c r="F21" i="33"/>
  <c r="T15" i="33" l="1"/>
  <c r="S9" i="33" l="1"/>
  <c r="G7" i="33"/>
  <c r="G4" i="33"/>
  <c r="T2" i="33"/>
  <c r="T9" i="33" l="1"/>
  <c r="T14" i="33" l="1"/>
  <c r="E41" i="33" l="1"/>
  <c r="G95" i="33"/>
  <c r="E95" i="33"/>
  <c r="E76" i="33"/>
  <c r="K53" i="33"/>
  <c r="J53" i="33"/>
  <c r="E57" i="33"/>
  <c r="S53" i="33"/>
  <c r="R53" i="33"/>
  <c r="Q53" i="33"/>
  <c r="F57" i="33"/>
  <c r="F53" i="33"/>
  <c r="G53" i="33"/>
  <c r="H53" i="33"/>
  <c r="I53" i="33"/>
  <c r="L53" i="33"/>
  <c r="M53" i="33"/>
  <c r="N53" i="33"/>
  <c r="O53" i="33"/>
  <c r="P53" i="33"/>
  <c r="E53" i="33"/>
  <c r="G51" i="33"/>
  <c r="F51" i="33"/>
  <c r="E51" i="33"/>
  <c r="H51" i="33"/>
  <c r="I51" i="33"/>
  <c r="K51" i="33"/>
  <c r="L51" i="33"/>
  <c r="M51" i="33"/>
  <c r="N51" i="33"/>
  <c r="O51" i="33"/>
  <c r="P51" i="33"/>
  <c r="Q51" i="33"/>
  <c r="R51" i="33"/>
  <c r="S51" i="33"/>
  <c r="I95" i="33"/>
  <c r="F79" i="33"/>
  <c r="E62" i="33" l="1"/>
  <c r="S60" i="33" l="1"/>
  <c r="T60" i="33" s="1"/>
  <c r="T52" i="33" l="1"/>
  <c r="T53" i="33" s="1"/>
  <c r="T35" i="33"/>
  <c r="I21" i="33"/>
  <c r="E21" i="33"/>
  <c r="J51" i="33" l="1"/>
  <c r="T43" i="33" l="1"/>
  <c r="T23" i="33" l="1"/>
  <c r="M28" i="33"/>
  <c r="T28" i="33" s="1"/>
  <c r="S56" i="33"/>
  <c r="S7" i="33" l="1"/>
  <c r="T59" i="33" l="1"/>
  <c r="R95" i="33" l="1"/>
  <c r="Q95" i="33"/>
  <c r="P95" i="33"/>
  <c r="O95" i="33"/>
  <c r="N95" i="33"/>
  <c r="M95" i="33"/>
  <c r="L95" i="33"/>
  <c r="K95" i="33"/>
  <c r="J95" i="33"/>
  <c r="H95" i="33"/>
  <c r="T94" i="33"/>
  <c r="T92" i="33"/>
  <c r="T91" i="33"/>
  <c r="T90" i="33"/>
  <c r="T89" i="33"/>
  <c r="T88" i="33"/>
  <c r="T87" i="33"/>
  <c r="T86" i="33"/>
  <c r="T85" i="33"/>
  <c r="S84" i="33"/>
  <c r="S95" i="33" s="1"/>
  <c r="F84" i="33"/>
  <c r="T83" i="33"/>
  <c r="F82" i="33"/>
  <c r="T81" i="33"/>
  <c r="T80" i="33"/>
  <c r="S79" i="33"/>
  <c r="R79" i="33"/>
  <c r="Q79" i="33"/>
  <c r="P79" i="33"/>
  <c r="O79" i="33"/>
  <c r="N79" i="33"/>
  <c r="M79" i="33"/>
  <c r="L79" i="33"/>
  <c r="K79" i="33"/>
  <c r="J79" i="33"/>
  <c r="H79" i="33"/>
  <c r="G79" i="33"/>
  <c r="E79" i="33"/>
  <c r="T78" i="33"/>
  <c r="I77" i="33"/>
  <c r="T77" i="33" s="1"/>
  <c r="R76" i="33"/>
  <c r="Q76" i="33"/>
  <c r="P76" i="33"/>
  <c r="O76" i="33"/>
  <c r="N76" i="33"/>
  <c r="M76" i="33"/>
  <c r="L76" i="33"/>
  <c r="K76" i="33"/>
  <c r="J76" i="33"/>
  <c r="I76" i="33"/>
  <c r="H76" i="33"/>
  <c r="G76" i="33"/>
  <c r="F76" i="33"/>
  <c r="T75" i="33"/>
  <c r="T74" i="33"/>
  <c r="T93" i="33"/>
  <c r="T73" i="33"/>
  <c r="T72" i="33"/>
  <c r="T71" i="33"/>
  <c r="T70" i="33"/>
  <c r="S69" i="33"/>
  <c r="T69" i="33" s="1"/>
  <c r="S68" i="33"/>
  <c r="T68" i="33" s="1"/>
  <c r="T67" i="33"/>
  <c r="T66" i="33"/>
  <c r="S65" i="33"/>
  <c r="R65" i="33"/>
  <c r="Q65" i="33"/>
  <c r="P65" i="33"/>
  <c r="O65" i="33"/>
  <c r="M65" i="33"/>
  <c r="L65" i="33"/>
  <c r="K65" i="33"/>
  <c r="J65" i="33"/>
  <c r="I65" i="33"/>
  <c r="H65" i="33"/>
  <c r="G65" i="33"/>
  <c r="F65" i="33"/>
  <c r="E64" i="33"/>
  <c r="T64" i="33" s="1"/>
  <c r="T63" i="33"/>
  <c r="T62" i="33"/>
  <c r="N61" i="33"/>
  <c r="N65" i="33" s="1"/>
  <c r="T58" i="33"/>
  <c r="R57" i="33"/>
  <c r="Q57" i="33"/>
  <c r="P57" i="33"/>
  <c r="O57" i="33"/>
  <c r="N57" i="33"/>
  <c r="M57" i="33"/>
  <c r="L57" i="33"/>
  <c r="K57" i="33"/>
  <c r="J57" i="33"/>
  <c r="I57" i="33"/>
  <c r="H57" i="33"/>
  <c r="G57" i="33"/>
  <c r="S57" i="33"/>
  <c r="T55" i="33"/>
  <c r="T54" i="33"/>
  <c r="T50" i="33"/>
  <c r="T49" i="33"/>
  <c r="T48" i="33"/>
  <c r="T47" i="33"/>
  <c r="T46" i="33"/>
  <c r="T45" i="33"/>
  <c r="T44" i="33"/>
  <c r="T42" i="33"/>
  <c r="S41" i="33"/>
  <c r="R41" i="33"/>
  <c r="Q41" i="33"/>
  <c r="P41" i="33"/>
  <c r="O41" i="33"/>
  <c r="N41" i="33"/>
  <c r="M41" i="33"/>
  <c r="L41" i="33"/>
  <c r="K41" i="33"/>
  <c r="J41" i="33"/>
  <c r="I41" i="33"/>
  <c r="H41" i="33"/>
  <c r="G41" i="33"/>
  <c r="F41" i="33"/>
  <c r="T40" i="33"/>
  <c r="T39" i="33"/>
  <c r="T38" i="33"/>
  <c r="T37" i="33"/>
  <c r="T36" i="33"/>
  <c r="T34" i="33"/>
  <c r="T33" i="33"/>
  <c r="T32" i="33"/>
  <c r="T31" i="33"/>
  <c r="T30" i="33"/>
  <c r="S29" i="33"/>
  <c r="R29" i="33"/>
  <c r="O29" i="33"/>
  <c r="N29" i="33"/>
  <c r="L29" i="33"/>
  <c r="K29" i="33"/>
  <c r="J29" i="33"/>
  <c r="I29" i="33"/>
  <c r="H29" i="33"/>
  <c r="E29" i="33"/>
  <c r="M29" i="33"/>
  <c r="P29" i="33"/>
  <c r="F29" i="33"/>
  <c r="Q29" i="33"/>
  <c r="S25" i="33"/>
  <c r="R25" i="33"/>
  <c r="Q25" i="33"/>
  <c r="P25" i="33"/>
  <c r="O25" i="33"/>
  <c r="N25" i="33"/>
  <c r="M25" i="33"/>
  <c r="L25" i="33"/>
  <c r="K25" i="33"/>
  <c r="J25" i="33"/>
  <c r="I25" i="33"/>
  <c r="H25" i="33"/>
  <c r="F25" i="33"/>
  <c r="E25" i="33"/>
  <c r="G24" i="33"/>
  <c r="R22" i="33"/>
  <c r="Q22" i="33"/>
  <c r="P22" i="33"/>
  <c r="O22" i="33"/>
  <c r="N22" i="33"/>
  <c r="M22" i="33"/>
  <c r="L22" i="33"/>
  <c r="K22" i="33"/>
  <c r="J22" i="33"/>
  <c r="H22" i="33"/>
  <c r="G22" i="33"/>
  <c r="S22" i="33"/>
  <c r="I22" i="33"/>
  <c r="F22" i="33"/>
  <c r="E22" i="33"/>
  <c r="S20" i="33"/>
  <c r="R20" i="33"/>
  <c r="Q20" i="33"/>
  <c r="P20" i="33"/>
  <c r="O20" i="33"/>
  <c r="N20" i="33"/>
  <c r="M20" i="33"/>
  <c r="L20" i="33"/>
  <c r="K20" i="33"/>
  <c r="J20" i="33"/>
  <c r="I20" i="33"/>
  <c r="H20" i="33"/>
  <c r="G20" i="33"/>
  <c r="F20" i="33"/>
  <c r="E20" i="33"/>
  <c r="T19" i="33"/>
  <c r="T18" i="33"/>
  <c r="S17" i="33"/>
  <c r="R17" i="33"/>
  <c r="Q17" i="33"/>
  <c r="P17" i="33"/>
  <c r="O17" i="33"/>
  <c r="N17" i="33"/>
  <c r="M17" i="33"/>
  <c r="L17" i="33"/>
  <c r="K17" i="33"/>
  <c r="J17" i="33"/>
  <c r="I17" i="33"/>
  <c r="H17" i="33"/>
  <c r="G17" i="33"/>
  <c r="F17" i="33"/>
  <c r="E17" i="33"/>
  <c r="T16" i="33"/>
  <c r="S13" i="33"/>
  <c r="R13" i="33"/>
  <c r="Q13" i="33"/>
  <c r="P13" i="33"/>
  <c r="O13" i="33"/>
  <c r="N13" i="33"/>
  <c r="M13" i="33"/>
  <c r="L13" i="33"/>
  <c r="K13" i="33"/>
  <c r="J13" i="33"/>
  <c r="I13" i="33"/>
  <c r="H13" i="33"/>
  <c r="G13" i="33"/>
  <c r="E13" i="33"/>
  <c r="F8" i="33"/>
  <c r="F13" i="33" s="1"/>
  <c r="T7" i="33"/>
  <c r="S6" i="33"/>
  <c r="R6" i="33"/>
  <c r="Q6" i="33"/>
  <c r="P6" i="33"/>
  <c r="O6" i="33"/>
  <c r="N6" i="33"/>
  <c r="M6" i="33"/>
  <c r="L6" i="33"/>
  <c r="K6" i="33"/>
  <c r="K96" i="33" s="1"/>
  <c r="J6" i="33"/>
  <c r="I6" i="33"/>
  <c r="H6" i="33"/>
  <c r="F6" i="33"/>
  <c r="E6" i="33"/>
  <c r="T5" i="33"/>
  <c r="G6" i="33"/>
  <c r="T3" i="33"/>
  <c r="L96" i="33" l="1"/>
  <c r="M96" i="33"/>
  <c r="N96" i="33"/>
  <c r="O96" i="33"/>
  <c r="P96" i="33"/>
  <c r="Q96" i="33"/>
  <c r="S96" i="33"/>
  <c r="H96" i="33"/>
  <c r="J96" i="33"/>
  <c r="R96" i="33"/>
  <c r="T24" i="33"/>
  <c r="G25" i="33"/>
  <c r="G96" i="33" s="1"/>
  <c r="T76" i="33"/>
  <c r="T79" i="33"/>
  <c r="T51" i="33"/>
  <c r="T82" i="33"/>
  <c r="F95" i="33"/>
  <c r="F96" i="33" s="1"/>
  <c r="T20" i="33"/>
  <c r="T41" i="33"/>
  <c r="T17" i="33"/>
  <c r="T26" i="33"/>
  <c r="T4" i="33"/>
  <c r="T6" i="33" s="1"/>
  <c r="T84" i="33"/>
  <c r="G29" i="33"/>
  <c r="T8" i="33"/>
  <c r="T13" i="33" s="1"/>
  <c r="T61" i="33"/>
  <c r="T56" i="33"/>
  <c r="T57" i="33" s="1"/>
  <c r="T21" i="33"/>
  <c r="S76" i="33"/>
  <c r="I79" i="33"/>
  <c r="I96" i="33" s="1"/>
  <c r="E65" i="33"/>
  <c r="E96" i="33" s="1"/>
  <c r="T25" i="33" l="1"/>
  <c r="T95" i="33"/>
  <c r="T65" i="33"/>
  <c r="T22" i="33"/>
  <c r="T29" i="33"/>
  <c r="T96" i="33" l="1"/>
</calcChain>
</file>

<file path=xl/sharedStrings.xml><?xml version="1.0" encoding="utf-8"?>
<sst xmlns="http://schemas.openxmlformats.org/spreadsheetml/2006/main" count="192" uniqueCount="147">
  <si>
    <t>Sector</t>
  </si>
  <si>
    <t>Pasto resiliente frente al COVID-19 desde la dimensión social</t>
  </si>
  <si>
    <t>41-Inclusión social</t>
  </si>
  <si>
    <t>40- Vivienda</t>
  </si>
  <si>
    <t>33- Cultura</t>
  </si>
  <si>
    <t>43-Deporte y Recreación</t>
  </si>
  <si>
    <t>17-Agricultura y Desarrollo Rural</t>
  </si>
  <si>
    <t>24-Transporte</t>
  </si>
  <si>
    <t>21-Minas y energía</t>
  </si>
  <si>
    <t>32-Ambiente y Desarrollo Sostenible</t>
  </si>
  <si>
    <t xml:space="preserve">19-Salud y Protección Social </t>
  </si>
  <si>
    <t>45-Gobierno Territorial</t>
  </si>
  <si>
    <t>22-Educación</t>
  </si>
  <si>
    <t>Salud pública</t>
  </si>
  <si>
    <t>Calidad, cobertura y fortalecimiento de la educación inicial, prescolar, básica y media</t>
  </si>
  <si>
    <t>Desarrollo Integral de Niños, Niñas, Adolescentes y sus Familias</t>
  </si>
  <si>
    <t xml:space="preserve">Atención integral de población en situación permanente de desprotección social y/o familiar </t>
  </si>
  <si>
    <t>Atención, asistencia y reparación integral a las víctimas</t>
  </si>
  <si>
    <t xml:space="preserve">Acceso a soluciones de vivienda </t>
  </si>
  <si>
    <t xml:space="preserve">Acceso de la población a los servicios de agua potable y saneamiento básico </t>
  </si>
  <si>
    <t xml:space="preserve">Gestión, protección y salvaguardia del patrimonio cultural colombiano </t>
  </si>
  <si>
    <t>Promoción y acceso efectivo a procesos culturales y artísticos</t>
  </si>
  <si>
    <t>Fomento a la recreación, la actividad física y el deporte</t>
  </si>
  <si>
    <t>Productividad y competitividad de las empresas colombianas</t>
  </si>
  <si>
    <t>Protección social</t>
  </si>
  <si>
    <t>Infraestructura productiva y comercialización</t>
  </si>
  <si>
    <t>Seguridad de Transporte</t>
  </si>
  <si>
    <t>Prestación de servicios de transporte público de pasajeros</t>
  </si>
  <si>
    <t xml:space="preserve">Consolidación productiva del sector de energía eléctrica  </t>
  </si>
  <si>
    <t>Fortalecimiento del desempeño ambiental de los sectores productivos</t>
  </si>
  <si>
    <t>Gestión integral del recurso hídrico</t>
  </si>
  <si>
    <t>Conservación de la biodiversidad y sus servicios ecosistémicos</t>
  </si>
  <si>
    <t>Fortalecimiento de la convivencia y la seguridad ciudadana</t>
  </si>
  <si>
    <t>Infraestructura red vial regional</t>
  </si>
  <si>
    <t>Fortalecimiento a la gestión y dirección de la administración pública territorial</t>
  </si>
  <si>
    <t>Fomento del desarrollo de aplicaciones, software y contenidos para impulsar la apropiación de las Tecnologías de la Información y las Comunicaciones (TIC)</t>
  </si>
  <si>
    <t xml:space="preserve">Codigo </t>
  </si>
  <si>
    <t>Sistema General De Participaciones</t>
  </si>
  <si>
    <t>Recursos Propios</t>
  </si>
  <si>
    <t>Recursos Propios- Destinacion Especifica Y Fondos Especiales</t>
  </si>
  <si>
    <t>Rendimientos Financieros Y Otros (Excedentes Y Utilidades)</t>
  </si>
  <si>
    <t>Estampilla Procultura</t>
  </si>
  <si>
    <t>Estampilla Adulto</t>
  </si>
  <si>
    <t>Estampilla Electrificación</t>
  </si>
  <si>
    <t>Recursos Fondo Cuenta Transito Y Transporte</t>
  </si>
  <si>
    <t>Contribuciones Subsidios  Ss Pp</t>
  </si>
  <si>
    <t>Institutos Descentralizados Y Unidad Especial</t>
  </si>
  <si>
    <t>Vigencias Anteriores</t>
  </si>
  <si>
    <t xml:space="preserve">Costo Total </t>
  </si>
  <si>
    <t>Gestión, protección y salvaguardia del patrimonio cultural colombiano</t>
  </si>
  <si>
    <t>Sobretasa a la Gasolina</t>
  </si>
  <si>
    <t>Venta  Activos</t>
  </si>
  <si>
    <t>Subtotal</t>
  </si>
  <si>
    <t>23-Tecnologías de la información y las comunicaciones</t>
  </si>
  <si>
    <t xml:space="preserve">12 Justicia y del derecho </t>
  </si>
  <si>
    <t>Sistema penitenciario y carcelario en el marco de los derechos humanos</t>
  </si>
  <si>
    <t>Promoción al acceso a la justicia</t>
  </si>
  <si>
    <t>Recursos de Credito</t>
  </si>
  <si>
    <t>Servicios financieros y gestión del riesgo para las actividades agropecuarias y rurales</t>
  </si>
  <si>
    <t>Ordenamiento social y uso productivo del territorio rural</t>
  </si>
  <si>
    <t xml:space="preserve">Inclusión social y productiva para la población en situación de vulnerabilidad </t>
  </si>
  <si>
    <t>Fortalecimiento del buen gobierno para el respeto y garantía de los derechos humanos</t>
  </si>
  <si>
    <t>Promoción de los métodos de resolución de conflictos</t>
  </si>
  <si>
    <t>Defensa Jurídica del Estado</t>
  </si>
  <si>
    <t>Inclusión productiva de pequeños productores rurales</t>
  </si>
  <si>
    <t>Aseguramiento y Prestación integral de servicios de salud</t>
  </si>
  <si>
    <t>Ordenamiento territorial y desarrollo
urbano</t>
  </si>
  <si>
    <t>35-Comercio, industria y turismo</t>
  </si>
  <si>
    <t>Gestión de la información y el conocimiento ambiental</t>
  </si>
  <si>
    <t>Educación ambiental</t>
  </si>
  <si>
    <t>Gestión del cambio climático para un desarrollo bajo en carbono y resiliente al clima</t>
  </si>
  <si>
    <t>Cofinanciacion y Otras Transferencias</t>
  </si>
  <si>
    <t xml:space="preserve">Proyectos </t>
  </si>
  <si>
    <t>Implementación de la Dimensión y Política de Control Interno en el marco de los modelos: Integrado de Planeación y Gestión y Estándar de Control Interno durante la vigencia 2022, en el Municipio de Pasto</t>
  </si>
  <si>
    <t>Fortalecimiento del Proceso de Planeación Estratégica Municipal, Vigencia 2021, en el municipio de Pasto</t>
  </si>
  <si>
    <t>Fortalecimiento de los mecanismos de defensa jurídica en el municipio de Pasto, vigencia 2022</t>
  </si>
  <si>
    <t>Fortalecimiento de la gobernanza territorial desde los procesos de participación ciudadana para la Gran Capital, Vigencia 2022 en el Municipio de Pasto.</t>
  </si>
  <si>
    <t>Inventario de bienes muebles y equipos Almacen General vigencia 2022 Alcaldía de pasto - Inventario de bienes inmuebles de propiedad del Municipio vigencia 2022 Alcaldía de Pasto</t>
  </si>
  <si>
    <t>"Mejoramiento de las condiciones físico locativas vigencia 2021, en las sedes de la Alcaldía municipal de Pasto"</t>
  </si>
  <si>
    <t>Implementación de la unidad de atención al ciudadano, vigencia 2022 en el municipio de Pasto</t>
  </si>
  <si>
    <t xml:space="preserve">Fortalecimiento de la gestión tributaria vigencia 2021 en el Municipio de Pasto </t>
  </si>
  <si>
    <t>Mejoramiento y recuperación del espacio público vigencia 2022 en el municipio de Pasto</t>
  </si>
  <si>
    <t>Fortalecimiento de escenarios de participación y oferta de oportunidades con enfoque diferencial para población joven vigencia 2022 de Pasto</t>
  </si>
  <si>
    <t>Protección de derechos y generación de oportunidades para población con orientaciones sexuales e identidades de género diversas vigencias 2022 del municipio de Pasto</t>
  </si>
  <si>
    <t>Apoyo en la reivindicación de derechos y empoderamiento de las mujeres vigencia 2022 del municipio de Pasto</t>
  </si>
  <si>
    <t>Mejoramiento de los  procesos Deportivos vigencia 2022 en el Municipio de Pasto</t>
  </si>
  <si>
    <t>Mejorar la reactivación económica de los diferentes sectores económicos en el municipio de Pasto, vigencia 2022.</t>
  </si>
  <si>
    <t>Fortalecimiento de las tecnologías de la información vigencia 2022</t>
  </si>
  <si>
    <t xml:space="preserve">Fortalecimiento de  la Gestión Integral del Riesgo de Desastres vigencia 2022, en el municipio de Pasto. </t>
  </si>
  <si>
    <t xml:space="preserve">Implementación del Sistema de Gestión Documental </t>
  </si>
  <si>
    <t>Implementación de la estrategia comunicación pública vigencia 2022 en el municipio de Pasto.</t>
  </si>
  <si>
    <t>Fortalecimiento de la estrategia de internacionalización y cooperación internacional: la gran capital conectada al mundo</t>
  </si>
  <si>
    <t>Implementación y Fortalecimiento del sistema de contratación Pública</t>
  </si>
  <si>
    <t xml:space="preserve">1,Apoyo a la población víctima del conflicto armado, vigencia 2022, en el municipio de Pasto
2,Fortalecimiento del proceso de posconflicto y construcción de paz vigencia 2022 en el municipio de Pasto.
</t>
  </si>
  <si>
    <t>Fortalecimiento para la operatividad de casa de justicia vigencia 2022 del municipio de pasto</t>
  </si>
  <si>
    <t>Apoyo al centro penitenciario y carcelario vigencia 2022 del municipio de Pasto</t>
  </si>
  <si>
    <t xml:space="preserve">1-Apoyo a los operativos interinstitucionales "pazto seguro" vigencia 2022 del municipio de Pasto
2-Apoyo a los organismos de seguridad y control vigencia 2022 del municipio de Pasto
3-Control de las infracciones urbanisticas, ambientales, comerciales y de eventos vigencia 2022 en el municipio de Pasto
4-Control para mitigar los efectos de la pandemia del covid 19 vigencia 2022 en el municipio de Pasto
5-Fortalecimiento de la convivencia vigencia 2022 en el municipio de Pasto
6-Fortalecimiento del observatorio del delito vigencia 2022 del municipio de Pasto
</t>
  </si>
  <si>
    <t>Implementación del plan especial de manejo y protección del centro historico - vigencia 2022 - en el municipio de pasto</t>
  </si>
  <si>
    <t>Mejoramiento de la operatividad de plazas de mercado vigencia 2022, en el municipio de pasto.</t>
  </si>
  <si>
    <t>1. mejoramiento de la operatividad de plazas de mercado vigencia 2022, en el municipio de pasto.    2.  construcción y mejoramiento del sistema de movilidad en la plaza de mercado el potrerillo vigencia 2021 en el municipio de pasto</t>
  </si>
  <si>
    <t>Fortalecimiento de los procesos de innovación empresarial, emprendimiento y economía naranja, vigencia 2022 en el municipio de Pasto</t>
  </si>
  <si>
    <t xml:space="preserve">1.Desarrollo y promoción turística del municipio de  Pasto, vigencia 2022
2.Fortalecimiento de la competitividad a nivel nacional vigencia 2022, del municipio de Pasto
3.Fortalecimiento empresarial, asociativo y a emprendimientos, vigencia 2021 en el municipio de  Pasto.
</t>
  </si>
  <si>
    <t xml:space="preserve">1.Actualización de la estratificación socioeconómica vigencia 2022 del municipio de pasto.
2.Construcción del tramo 9 del parque lineal del río pasto vigencia 2021  en el municipio de pasto..
3.Fortalecimiento de la gestión del ordenamiento territorial vigencia 2022 en el municipio de pasto
4.Generación y mejoramiento del espacio público en el centro histórico de pasto vigencia 2021 en el municipio de pasto
</t>
  </si>
  <si>
    <t xml:space="preserve">1.Administración de valorización para construcción de vias urbanas vigencia 2021 del Municipio de Pasto
2.Mantenimiento y mejoramiento de la malla vial urbana vigencia 2022 del Municipio de Pasto
3.Mejoramiento y mantenimiento de la malla vial rural vigencia 2022 Municipio de Pasto
</t>
  </si>
  <si>
    <t>Construcción, mejoramiento y/o mantenimiento de escenarios culturales vigencia 2022 del Municipio de Pasto</t>
  </si>
  <si>
    <t>Fortalecimiento de los escenarios deportivos urbanos y rurales vigencia 2022 del Municipio de Pasto</t>
  </si>
  <si>
    <t>1.Mejoramiento de las redes eléctricas rurales
2. Realizar la interventoria del mejoramiento de las redes eléctricas rurales</t>
  </si>
  <si>
    <t>Fortalecimiento a los procesos artísticos, culturales e investigativos vigencia 2022 en el municipio de Pasto</t>
  </si>
  <si>
    <t>Implementación del programa mínimo vital de agua potable, "MAS AGUA, MAS VERDE" vigencia 2022 en el municipio de Pasto</t>
  </si>
  <si>
    <t xml:space="preserve">1.Implementación del Programa de Prevención y Erradicación del Trabajo Infantil 2022, en el Municipio de Pasto.
2.Fortalecimiento a entornos que promueven hechos de paz CDI Nidos Nutrir, vigencia 2022, en el municipio de Pasto.
3.Fortalecimiento al Programa  Recuperando mi Hogar " entorno amable" Vigencia  2022, en el municipio de Pasto.
4.Fortalecimiento de los programas nacionales: Más familias en Acción, Jóvenes en Acción, Red Unidos, apoyados en su ejecucion, vigencia 2022, Pasto  
</t>
  </si>
  <si>
    <t xml:space="preserve">Fortalecimiento al Programa Comedores Solidarios Sana Nutrición y  Vida Saludable Vigencia  2022, en el municipio de Pasto.
</t>
  </si>
  <si>
    <t>Fortalecimiento a la atención del envejecimiento humano y con bienestar</t>
  </si>
  <si>
    <t>Fortalecimiento al programa de atencion integral a la población habitante de calle y en calle vigencia 2021 Municipio de Pasto</t>
  </si>
  <si>
    <t>"Fortalecimiento a los procesos de atención para la población con discapacidad, vigencia 2022 en el Municipio de Pasto."</t>
  </si>
  <si>
    <t xml:space="preserve">1,Implementación del Sistema Estratégico de Transporte Público vigencia 2020, para la ciudad de Pasto
2,Mejoramiento de la Red Vial en los sectores cementerio Cnetral y Jamondino con conección a la variante oriental Pasto, departamento de Nariño
</t>
  </si>
  <si>
    <t xml:space="preserve">1.Reestructuración física y tecnológica de la secretaria de tránsito y transporte vigencia 2021 municipio de pasto.
2.Fortalecimiento institucional 
3.Fortalecimiento en seguridad vial movilidad y a la gestión administrativa de la sttm
4.Fortalecimiento de la movilidad activa
</t>
  </si>
  <si>
    <t>Desarrollo De Estrategias De Resiliencia Ambiental Frente Al Coronavirus Covid-19 - Dimensión Ambiental, Vigencia 2022 En El Municipio De Pasto</t>
  </si>
  <si>
    <t xml:space="preserve">1-formulación de estrategias de crecimiento verde vigencia 2022, para el municipio de pasto. 
2-desarrollo de estrategias de resiliencia ambiental frente al coronavirus covid-19 - dimensión ambiental, vigencia 2022 en el municipio de pasto
3-implementación de acciones en pro de una ciudad sostenible y resiliente  "sembrando capital"2022. pasto - nariño
</t>
  </si>
  <si>
    <t>fortalecimiento y apoyo al reciclaje, transferencia y manejo adecuado de residuos solidos, vigencia 2022, en el municipio de pasto.</t>
  </si>
  <si>
    <t>Implementación de la política pública de bienestar y protección animal, año 2021 en el Municipio de Pasto</t>
  </si>
  <si>
    <t xml:space="preserve">1-fortalecimiento de la gobernabilidad ambiental vigencia 2022 en el municipio de pasto
2-desarrollo de la gestión ecológica y areas protegidas, vigencia 2022 municipio de pasto
3-implementación de acciones en pro de una ciudad sostenible y resiliente  "sembrando capital"2022. pasto - Nariño
</t>
  </si>
  <si>
    <t xml:space="preserve">1. Conservación de areas de recarga hídrica y otros servicios vigencia 2022 en el municipio de Pasto
2. formulación de estrategias de crecimiento verde vigencia 2022, para el municipio de pasto. 
3. implementación de acciones en pro de una ciudad sostenible y resiliente  "sembrando capital"2022. pasto - nariño
</t>
  </si>
  <si>
    <t xml:space="preserve">1. Gobernanza ambiental para el desarrollo sostenible vigencia 2022 en el municipio de Pasto
2. Fortalecimiento de la gobernabilidad ambiental vigencia 2022 en el municipio de Pasto
</t>
  </si>
  <si>
    <t xml:space="preserve">1. formulación de estrategias de crecimiento verde vigencia 2022, para el municipio de pasto. 
2. implementación de acciones en pro de una ciudad sostenible y resiliente  "sembrando capital"2022. pasto - nariño
</t>
  </si>
  <si>
    <t xml:space="preserve">1. Gobernanza ambiental para el desarrollo sostenible vigencia 2022 en el municipio de Pasto
2. Educación ambiental para la sostenibilidad vigencia 2022 en el municipio de Pasto
</t>
  </si>
  <si>
    <t>Mejoramiento, cobertura, calidad y continuidad en la prestación del servicio público de acueducto y alcantarillado de los sectores rurales y suburbanos vigencia 2022 del municipio de Pasto.</t>
  </si>
  <si>
    <t xml:space="preserve">1. Casa Digna Vida Digna
2. Construcción y/o Adquisición de vivienda social para población asentada en zona de riesgos afectada por desastres en el Municipio de Pasto  2021
3. Construcción y/o Adquisición de vivienda social para población víctimas del conflicto  del Municipio de Pasto  2022
4. Costrucción y/o Adquisición de vivienda en el sector Urbano y Rural del Municipio de Pasto  2022
5. Mejoramiento de vivienda social para población víctimas del conflicto  del Municipio de Pasto  2022
6. Mejoramiento de vivienda en el sector Rural del Municipio de Pasto  2022
7. Mejoramiento de vivienda social para población asentada en zona de riesgos afectada por desastres en el Municipio de Pasto  2022
</t>
  </si>
  <si>
    <t xml:space="preserve">1. Administración de costos del sector educativo vigencia 2022,para el Municipio de Pasto
2. Apoyo a la implementación del programa de alimentación escolar“PAE", vigencia 2022, en el municipio de Pasto.
3. Apoyo a la prestación del servicio público educativo contratado por parte de las entidades territoriales certificadas vigencia 2022
4. Apoyo al Transporte Escolar de Establecimientos Educativos en El Municipio de Pasto para La Vigencia 2022
5. Apoyo atención a población de niños, niñas y adolescentes en condición de enfermedad vinculados al área hospitalaria vigencia 2022 en el Municipio de Pasto
6. Apoyo en la atención a población adolescente vinculada al Sistema de Responsabilidad Penal. Vigencia 2022 en el Municipio de Pasto
7. Apoyo en la atención educativa de niños, niñas y adolescentes victimas del conflicto vigencia 2022 en el Municipio de Pasto 
8. Apoyo pedagógico para la atención educativa de la población en situación de discapacidad y/o talentos excepcionales en el marco de la educación inclusiva vigencia 2022 Municipio de Pasto
9. Fortalecimiento de la red de escuelas de formación musical vigencia 2022 en el Municipio de Pasto
10. Fortalecimiento de Las TICS en Los establecimientos educativos Vigencia 2022 en el Municipio de Pasto
11. Fortalecimiento de los procesos de articulación de la media técnica en los Establecimientos Educativos, vigencia 2022 en el municipio de Pasto”
12. Fortalecimiento de los proyectos obligatorios y transversales para la convivencia y la cultura de paz en los establecimientos educativos vigencia 2022 del Municipio de Pasto
13. Fortalecimiento del ejercicio de inspección y vigilancia en Ia Secretaria de Educación, vigencia 2022 del municipio de Pasto.
14. Fortalecimiento pedagógico e institucional para la Educación en emergencia de los Establecimientos educativos, vigencia 2022 del Municipio
15. Implementación integral de prácticas pedagógicas para el mejoramiento de la calidad educativa en tiempos de pandemia en los EE vigencia 2022 en el Municipio de Pasto
16. Mejoramiento de espacios físicos y dotación en los establecimientos educativos oficiales vigencia 2022 Pasto
17. Mejoramiento de espacios físicos y dotación en los Establecimientos Educativos que aplican el programa Jornada única vigencia 2022 en el Municipio de Pasto
18. Mejoramiento del ambiente laboral para funcionarios administrativos, docentes y directivos docentes del sector educativo vigencia 2022 del municipio de Pasto.
</t>
  </si>
  <si>
    <t xml:space="preserve">1. Desarrollo económico, agroindustrial, agropecuario, acuícola y forestal vigencia 2022, en el Municipio de Pasto.
2. Fortalecimiento de prácticas agropecuarias para garantizar la seguridad y soberanía alimentaria vigencia 2022, en el Municipio de Pasto.
</t>
  </si>
  <si>
    <t>Desarrollo económico, agroindustrial, agropecuario, acuícola y forestal vigencia 2022, en el Municipio de Pasto.</t>
  </si>
  <si>
    <t>Alumbrado público</t>
  </si>
  <si>
    <t xml:space="preserve">1. Fortalecimiento de la cultura de la legalidad un reflejo del buen ciudadano Vigencia 2022 en el municipio de  Pasto
2. Desarrollo de acciones en cultura ciudadana para fortalecer la interacción en el espacio público y la movilidad, vigencia 2022 en el Municipio de   Pasto
3. Desarrollo de estrategias para el fortalecimiento de la educación y formación en cultura ciudadana , Vigencia 2022 en el Municipio de  Pasto
4. Fortalecimiento de estrategias e iniciativas para fortalecer la cultura participativa y atención a la diversidad, vigencia 2022 en el Municipio de  Pasto
5. Fortalecimiento de la cultura ciudadana en relación a la valoración, protección y uso social y responsable del medio ambiente, vigencia 2022 en el Municipio de Pasto
6. Implementación de estrategias efectivas en cultura ciudadana frente a los impactos negativos de la Pandemia Covid 19, Vigencia 2022 en el municipio de  Pasto
7. Implementación de estrategias en cultura ciudadana para fortalecer  la convivencia y la paz, vigencia 2022 en el municipio de Pasto
</t>
  </si>
  <si>
    <t>Implementación de estrategias en cultura ciudadana para fortalecer  la convivencia y la paz, vigencia 2022 en el municipio de Pasto</t>
  </si>
  <si>
    <t>Fortalecimiento al Proceso de Gestión Documental vigencia 2021; Alcaldía de Pasto</t>
  </si>
  <si>
    <t>Fortalecimiento y Operatividad del sistema de identificación de potenciales beneficiarios de programas sociales del estado SISBÉN versión 2022 en el municipio de Pasto</t>
  </si>
  <si>
    <t xml:space="preserve">1.Desarrollo de Pasto La Gran Capital Lectora, vigencia 2022 en el Municipio de Pasto
2.Formacion artística y artesanal, vigencia 2022 en el municipio de Pasto
3.Fortalecimiento a los procesos artísticos, culturales e investigativos vigencia 2022 en el municipio de Pasto4,Fortalecimiento a los procesos artísticos, culturales e investigativos vigencia 2022 en el municipio de Pasto
</t>
  </si>
  <si>
    <t>Inspección, vigilancia y control</t>
  </si>
  <si>
    <t>1.       control de eventos de vigilancia en salud publica vigencia 2022 en el municipio de pasto</t>
  </si>
  <si>
    <t xml:space="preserve">1. asistencia para mejorar la gestión de la salud publica 2022 municipio de pasto
2. fortalecimiento de la salud humanista en poblaciones vulnerables vigencia 2022 en el municipio de pasto
3. fortalecimiento administrativo de la secretaria municipal de salud vigencia 2022 municipio de pasto
4. fortalecimiento de la articulación intersectorial y comunitaria en la garantía progresiva del derecho humano a la alimentación y nutrición adecuada 2022, en el municipio de pasto.
5. fortalecimiento de redes para una salud mental de calidad, vigencia 2022 municipio de pasto. 
6. "fortalecimiento del conocimiento de los derechos sexuales, derechos reproductivos vigencia 2022 en el municipio de pasto."
7. implementación de estrategias para la disminución del bajo peso al nacer, vigencia 2022, municipio de pasto.
8. mejoramiento de la salud y la seguridad en el trabajo de la población de trabajadores formal e informal vigencia 2022 en el municipio de pasto. 
9. "mejoramiento de los procesos en salud pública en emergencias y desastres vigencia 2022 en el municipio de pasto"
10. prevención de enfermedades no transmisibles vigencia 2022, en el municipio de pasto
11. prevención de enfermedades transmisibles e inmunoprevenibles 2022 del municipio de pasto
</t>
  </si>
  <si>
    <t xml:space="preserve">1. Fortalecimiento del sistema general de seguridad social en salud , vigencia 2022 en  el Municipio de Pasto
2. Asistencia para mejorar la gestión de la salud publica 2022 Municipio de Pasto de las acciones de inspección. vigilancia y control a los sujetos de interés sanitario vigencia 2022 pasto
</t>
  </si>
  <si>
    <t>Carnaval de negros y blancos de Pasto, vigencia 2022</t>
  </si>
  <si>
    <t xml:space="preserve"> Subsidio prestación de servicios públicos de acueducto y alcantarillado vigencia 2022 pasto</t>
  </si>
  <si>
    <t xml:space="preserve">36-Trabajo </t>
  </si>
  <si>
    <t>TOTAL</t>
  </si>
  <si>
    <t>Fortalecimiento de las competencias de la dirección administrativa de control interno disciplinario vigencia 2022 municipio de Pasto</t>
  </si>
  <si>
    <t>Programa Presupuestal</t>
  </si>
  <si>
    <t>Gestión del riesgo de desastres y emergencias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</si>
</sst>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1" formatCode="_-* #,##0_-;\-* #,##0_-;_-* &quot;-&quot;_-;_-@_-"/>
    <numFmt numFmtId="164" formatCode="_(&quot;$&quot;\ * #,##0.00_);_(&quot;$&quot;\ * \(#,##0.00\);_(&quot;$&quot;\ * &quot;-&quot;??_);_(@_)"/>
    <numFmt numFmtId="165" formatCode="_(* #,##0.00_);_(* \(#,##0.00\);_(* &quot;-&quot;??_);_(@_)"/>
    <numFmt numFmtId="166" formatCode="_ [$€-2]\ * #,##0.00_ ;_ [$€-2]\ * \-#,##0.00_ ;_ [$€-2]\ * &quot;-&quot;??_ "/>
    <numFmt numFmtId="167" formatCode="#,##0."/>
    <numFmt numFmtId="168" formatCode="_ * #,##0.00_ ;_ * \-#,##0.00_ ;_ * &quot;-&quot;??_ ;_ @_ "/>
    <numFmt numFmtId="169" formatCode="_-* #,##0.00_-;\-* #,##0.00_-;_-* &quot;-&quot;_-;_-@_-"/>
    <numFmt numFmtId="170" formatCode="_(* #,##0_);_(* \(#,##0\);_(* &quot;-&quot;_);_(@_)"/>
    <numFmt numFmtId="171" formatCode="0.00_)"/>
  </numFmts>
  <fonts count="35" x14ac:knownFonts="1">
    <font>
      <sz val="11"/>
      <color theme="1"/>
      <name val="Calibri"/>
      <family val="2"/>
      <scheme val="minor"/>
    </font>
    <font>
      <sz val="11"/>
      <color theme="1"/>
      <name val="Calibri"/>
      <family val="2"/>
      <scheme val="minor"/>
    </font>
    <font>
      <sz val="11"/>
      <name val="Calibri"/>
      <family val="2"/>
      <scheme val="minor"/>
    </font>
    <font>
      <sz val="10"/>
      <name val="Arial"/>
      <family val="2"/>
    </font>
    <font>
      <sz val="11"/>
      <color indexed="8"/>
      <name val="Calibri"/>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
      <color indexed="8"/>
      <name val="Courier"/>
      <family val="3"/>
    </font>
    <font>
      <b/>
      <sz val="1"/>
      <color indexed="8"/>
      <name val="Courier"/>
      <family val="3"/>
    </font>
    <font>
      <b/>
      <i/>
      <sz val="1"/>
      <color indexed="8"/>
      <name val="Courier"/>
      <family val="3"/>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sz val="10"/>
      <name val="Arial"/>
      <family val="2"/>
      <charset val="1"/>
    </font>
    <font>
      <sz val="11"/>
      <color rgb="FFFFFFFF"/>
      <name val="Arial"/>
      <family val="2"/>
      <charset val="1"/>
    </font>
    <font>
      <b/>
      <sz val="11"/>
      <name val="Calibri"/>
      <family val="2"/>
      <scheme val="minor"/>
    </font>
    <font>
      <b/>
      <sz val="11"/>
      <color rgb="FF6F6F6E"/>
      <name val="Calibri"/>
      <family val="2"/>
      <scheme val="minor"/>
    </font>
    <font>
      <b/>
      <sz val="11"/>
      <color theme="0"/>
      <name val="Calibri"/>
      <family val="2"/>
      <scheme val="minor"/>
    </font>
    <font>
      <u/>
      <sz val="11"/>
      <name val="Calibri"/>
      <family val="2"/>
      <scheme val="minor"/>
    </font>
    <font>
      <sz val="11"/>
      <name val="Arial"/>
      <family val="2"/>
    </font>
    <font>
      <sz val="8"/>
      <color indexed="8"/>
      <name val="Arial"/>
      <family val="2"/>
    </font>
    <font>
      <sz val="12"/>
      <name val="Courier"/>
      <family val="3"/>
    </font>
    <font>
      <b/>
      <i/>
      <sz val="11"/>
      <name val="Calibri"/>
      <family val="2"/>
      <scheme val="minor"/>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rgb="FFFF6600"/>
        <bgColor rgb="FFFF9900"/>
      </patternFill>
    </fill>
    <fill>
      <patternFill patternType="solid">
        <fgColor rgb="FFFFFF00"/>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rgb="FFECECEC"/>
        <bgColor indexed="64"/>
      </patternFill>
    </fill>
    <fill>
      <patternFill patternType="solid">
        <fgColor theme="4" tint="-0.249977111117893"/>
        <bgColor indexed="64"/>
      </patternFill>
    </fill>
    <fill>
      <patternFill patternType="solid">
        <fgColor theme="4" tint="-0.49998474074526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bottom/>
      <diagonal/>
    </border>
    <border>
      <left style="thin">
        <color rgb="FF522B57"/>
      </left>
      <right style="thin">
        <color rgb="FF522B57"/>
      </right>
      <top style="thin">
        <color rgb="FF522B57"/>
      </top>
      <bottom style="thin">
        <color rgb="FF522B57"/>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15">
    <xf numFmtId="0" fontId="0" fillId="0" borderId="0"/>
    <xf numFmtId="0" fontId="3" fillId="0" borderId="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4" borderId="0" applyNumberFormat="0" applyBorder="0" applyAlignment="0" applyProtection="0"/>
    <xf numFmtId="0" fontId="8" fillId="16" borderId="2" applyNumberFormat="0" applyAlignment="0" applyProtection="0"/>
    <xf numFmtId="0" fontId="9" fillId="17" borderId="3" applyNumberFormat="0" applyAlignment="0" applyProtection="0"/>
    <xf numFmtId="0" fontId="10" fillId="0" borderId="4" applyNumberFormat="0" applyFill="0" applyAlignment="0" applyProtection="0"/>
    <xf numFmtId="0" fontId="11" fillId="0" borderId="0" applyNumberFormat="0" applyFill="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21" borderId="0" applyNumberFormat="0" applyBorder="0" applyAlignment="0" applyProtection="0"/>
    <xf numFmtId="0" fontId="12" fillId="7" borderId="2" applyNumberFormat="0" applyAlignment="0" applyProtection="0"/>
    <xf numFmtId="166" fontId="5" fillId="0" borderId="0" applyFont="0" applyFill="0" applyBorder="0" applyAlignment="0" applyProtection="0"/>
    <xf numFmtId="166" fontId="5" fillId="0" borderId="0" applyFont="0" applyFill="0" applyBorder="0" applyAlignment="0" applyProtection="0"/>
    <xf numFmtId="167" fontId="13" fillId="0" borderId="0">
      <protection locked="0"/>
    </xf>
    <xf numFmtId="167" fontId="13" fillId="0" borderId="0">
      <protection locked="0"/>
    </xf>
    <xf numFmtId="167" fontId="13" fillId="0" borderId="0">
      <protection locked="0"/>
    </xf>
    <xf numFmtId="167" fontId="14" fillId="0" borderId="0">
      <protection locked="0"/>
    </xf>
    <xf numFmtId="167" fontId="15" fillId="0" borderId="0">
      <protection locked="0"/>
    </xf>
    <xf numFmtId="167" fontId="14" fillId="0" borderId="0">
      <protection locked="0"/>
    </xf>
    <xf numFmtId="167" fontId="15" fillId="0" borderId="0">
      <protection locked="0"/>
    </xf>
    <xf numFmtId="0" fontId="16" fillId="3" borderId="0" applyNumberFormat="0" applyBorder="0" applyAlignment="0" applyProtection="0"/>
    <xf numFmtId="168" fontId="5" fillId="0" borderId="0" applyFont="0" applyFill="0" applyBorder="0" applyAlignment="0" applyProtection="0"/>
    <xf numFmtId="0" fontId="17" fillId="22" borderId="0" applyNumberFormat="0" applyBorder="0" applyAlignment="0" applyProtection="0"/>
    <xf numFmtId="0" fontId="5" fillId="0" borderId="0"/>
    <xf numFmtId="166" fontId="4" fillId="0" borderId="0"/>
    <xf numFmtId="0" fontId="5" fillId="0" borderId="0"/>
    <xf numFmtId="0" fontId="5" fillId="0" borderId="0"/>
    <xf numFmtId="166" fontId="4" fillId="0" borderId="0"/>
    <xf numFmtId="0" fontId="5" fillId="0" borderId="0"/>
    <xf numFmtId="166" fontId="4" fillId="0" borderId="0"/>
    <xf numFmtId="0" fontId="5" fillId="0" borderId="0"/>
    <xf numFmtId="0" fontId="5" fillId="0" borderId="0"/>
    <xf numFmtId="166" fontId="4" fillId="0" borderId="0"/>
    <xf numFmtId="166" fontId="4" fillId="0" borderId="0"/>
    <xf numFmtId="0" fontId="5" fillId="0" borderId="0"/>
    <xf numFmtId="0" fontId="5" fillId="0" borderId="0"/>
    <xf numFmtId="0" fontId="5" fillId="0" borderId="0"/>
    <xf numFmtId="166" fontId="4" fillId="0" borderId="0"/>
    <xf numFmtId="166" fontId="4" fillId="0" borderId="0"/>
    <xf numFmtId="166" fontId="4" fillId="0" borderId="0"/>
    <xf numFmtId="0" fontId="5" fillId="0" borderId="0"/>
    <xf numFmtId="0" fontId="1" fillId="0" borderId="0"/>
    <xf numFmtId="166" fontId="4" fillId="0" borderId="0"/>
    <xf numFmtId="166" fontId="4" fillId="0" borderId="0"/>
    <xf numFmtId="0" fontId="5" fillId="0" borderId="0"/>
    <xf numFmtId="0" fontId="5" fillId="0" borderId="0"/>
    <xf numFmtId="0" fontId="5" fillId="0" borderId="0"/>
    <xf numFmtId="0" fontId="5" fillId="0" borderId="0"/>
    <xf numFmtId="0" fontId="25" fillId="0" borderId="0"/>
    <xf numFmtId="0" fontId="1" fillId="0" borderId="0"/>
    <xf numFmtId="0" fontId="5" fillId="0" borderId="0"/>
    <xf numFmtId="0" fontId="5" fillId="0" borderId="0"/>
    <xf numFmtId="0" fontId="5" fillId="23" borderId="6" applyNumberFormat="0" applyFont="0" applyAlignment="0" applyProtection="0"/>
    <xf numFmtId="0" fontId="5" fillId="23" borderId="6" applyNumberFormat="0" applyFont="0" applyAlignment="0" applyProtection="0"/>
    <xf numFmtId="0" fontId="18" fillId="16" borderId="7" applyNumberFormat="0" applyAlignment="0" applyProtection="0"/>
    <xf numFmtId="0" fontId="26" fillId="24" borderId="0"/>
    <xf numFmtId="0" fontId="19" fillId="0" borderId="0" applyNumberFormat="0" applyFill="0" applyBorder="0" applyAlignment="0" applyProtection="0"/>
    <xf numFmtId="0" fontId="20" fillId="0" borderId="0" applyNumberFormat="0" applyFill="0" applyBorder="0" applyAlignment="0" applyProtection="0"/>
    <xf numFmtId="0" fontId="21" fillId="0" borderId="5" applyNumberFormat="0" applyFill="0" applyAlignment="0" applyProtection="0"/>
    <xf numFmtId="0" fontId="22" fillId="0" borderId="8" applyNumberFormat="0" applyFill="0" applyAlignment="0" applyProtection="0"/>
    <xf numFmtId="0" fontId="11" fillId="0" borderId="9" applyNumberFormat="0" applyFill="0" applyAlignment="0" applyProtection="0"/>
    <xf numFmtId="0" fontId="23" fillId="0" borderId="0" applyNumberFormat="0" applyFill="0" applyBorder="0" applyAlignment="0" applyProtection="0"/>
    <xf numFmtId="0" fontId="24" fillId="0" borderId="10" applyNumberFormat="0" applyFill="0" applyAlignment="0" applyProtection="0"/>
    <xf numFmtId="0" fontId="3" fillId="0" borderId="0"/>
    <xf numFmtId="164" fontId="1" fillId="0" borderId="0" applyFont="0" applyFill="0" applyBorder="0" applyAlignment="0" applyProtection="0"/>
    <xf numFmtId="41" fontId="1" fillId="0" borderId="0" applyFont="0" applyFill="0" applyBorder="0" applyAlignment="0" applyProtection="0"/>
    <xf numFmtId="0" fontId="28" fillId="28" borderId="12">
      <alignment horizontal="center" vertical="center" wrapText="1"/>
    </xf>
    <xf numFmtId="170" fontId="32" fillId="0" borderId="0" applyFont="0" applyFill="0" applyBorder="0" applyAlignment="0" applyProtection="0"/>
    <xf numFmtId="165" fontId="32" fillId="0" borderId="0" applyFont="0" applyFill="0" applyBorder="0" applyAlignment="0" applyProtection="0"/>
    <xf numFmtId="171" fontId="33" fillId="0" borderId="0"/>
  </cellStyleXfs>
  <cellXfs count="46">
    <xf numFmtId="0" fontId="0" fillId="0" borderId="0" xfId="0"/>
    <xf numFmtId="0" fontId="2" fillId="0" borderId="0" xfId="0" applyFont="1" applyFill="1" applyBorder="1" applyAlignment="1">
      <alignment vertical="center"/>
    </xf>
    <xf numFmtId="0" fontId="27" fillId="0" borderId="0" xfId="0" applyFont="1" applyFill="1" applyBorder="1" applyAlignment="1">
      <alignment vertical="center"/>
    </xf>
    <xf numFmtId="169" fontId="29" fillId="29" borderId="1" xfId="110" applyNumberFormat="1" applyFont="1" applyFill="1" applyBorder="1" applyAlignment="1">
      <alignment vertical="center"/>
    </xf>
    <xf numFmtId="2" fontId="2" fillId="0" borderId="0" xfId="0" applyNumberFormat="1" applyFont="1" applyFill="1" applyBorder="1" applyAlignment="1">
      <alignment vertical="center"/>
    </xf>
    <xf numFmtId="2" fontId="27" fillId="0" borderId="0" xfId="0" applyNumberFormat="1" applyFont="1" applyFill="1" applyBorder="1" applyAlignment="1">
      <alignment vertical="center"/>
    </xf>
    <xf numFmtId="0" fontId="2" fillId="25" borderId="0" xfId="0" applyFont="1" applyFill="1" applyBorder="1" applyAlignment="1">
      <alignment vertical="center"/>
    </xf>
    <xf numFmtId="0" fontId="2" fillId="26" borderId="0" xfId="0" applyFont="1" applyFill="1" applyBorder="1" applyAlignment="1">
      <alignment vertical="center"/>
    </xf>
    <xf numFmtId="169" fontId="2" fillId="27" borderId="1" xfId="110" applyNumberFormat="1" applyFont="1" applyFill="1" applyBorder="1" applyAlignment="1">
      <alignment vertical="center"/>
    </xf>
    <xf numFmtId="169" fontId="29" fillId="30" borderId="1" xfId="110" applyNumberFormat="1" applyFont="1" applyFill="1" applyBorder="1" applyAlignment="1">
      <alignment vertical="center"/>
    </xf>
    <xf numFmtId="169" fontId="29" fillId="30" borderId="1" xfId="110" applyNumberFormat="1" applyFont="1" applyFill="1" applyBorder="1" applyAlignment="1">
      <alignment horizontal="center" vertical="center"/>
    </xf>
    <xf numFmtId="169" fontId="29" fillId="29" borderId="1" xfId="110" applyNumberFormat="1" applyFont="1" applyFill="1" applyBorder="1" applyAlignment="1">
      <alignment horizontal="center" vertical="center"/>
    </xf>
    <xf numFmtId="1" fontId="2" fillId="27" borderId="1" xfId="0" applyNumberFormat="1" applyFont="1" applyFill="1" applyBorder="1" applyAlignment="1">
      <alignment horizontal="center" vertical="center" wrapText="1"/>
    </xf>
    <xf numFmtId="1" fontId="2" fillId="27" borderId="1" xfId="110" applyNumberFormat="1" applyFont="1" applyFill="1" applyBorder="1" applyAlignment="1">
      <alignment horizontal="center" vertical="center" wrapText="1"/>
    </xf>
    <xf numFmtId="1" fontId="2" fillId="27" borderId="1" xfId="0" applyNumberFormat="1" applyFont="1" applyFill="1" applyBorder="1" applyAlignment="1">
      <alignment horizontal="center" vertical="center" wrapText="1"/>
    </xf>
    <xf numFmtId="1" fontId="27" fillId="27" borderId="1" xfId="0" applyNumberFormat="1" applyFont="1" applyFill="1" applyBorder="1" applyAlignment="1">
      <alignment horizontal="center" vertical="center" wrapText="1"/>
    </xf>
    <xf numFmtId="169" fontId="27" fillId="27" borderId="1" xfId="110" applyNumberFormat="1" applyFont="1" applyFill="1" applyBorder="1" applyAlignment="1">
      <alignment vertical="center"/>
    </xf>
    <xf numFmtId="1" fontId="27" fillId="27" borderId="1" xfId="0" applyNumberFormat="1" applyFont="1" applyFill="1" applyBorder="1" applyAlignment="1">
      <alignment horizontal="center" vertical="center" wrapText="1"/>
    </xf>
    <xf numFmtId="169" fontId="2" fillId="27" borderId="1" xfId="110" applyNumberFormat="1" applyFont="1" applyFill="1" applyBorder="1" applyAlignment="1">
      <alignment vertical="center" wrapText="1"/>
    </xf>
    <xf numFmtId="169" fontId="30" fillId="27" borderId="1" xfId="110" applyNumberFormat="1" applyFont="1" applyFill="1" applyBorder="1" applyAlignment="1">
      <alignment vertical="center" wrapText="1"/>
    </xf>
    <xf numFmtId="1" fontId="27" fillId="27" borderId="1" xfId="110" applyNumberFormat="1" applyFont="1" applyFill="1" applyBorder="1" applyAlignment="1">
      <alignment horizontal="center" vertical="center" wrapText="1"/>
    </xf>
    <xf numFmtId="169" fontId="31" fillId="27" borderId="1" xfId="110" applyNumberFormat="1" applyFont="1" applyFill="1" applyBorder="1" applyAlignment="1">
      <alignment vertical="center"/>
    </xf>
    <xf numFmtId="169" fontId="2" fillId="27" borderId="1" xfId="110" applyNumberFormat="1" applyFont="1" applyFill="1" applyBorder="1" applyAlignment="1">
      <alignment horizontal="right" vertical="center"/>
    </xf>
    <xf numFmtId="169" fontId="34" fillId="27" borderId="1" xfId="110" applyNumberFormat="1" applyFont="1" applyFill="1" applyBorder="1" applyAlignment="1">
      <alignment vertical="center"/>
    </xf>
    <xf numFmtId="169" fontId="29" fillId="29" borderId="1" xfId="110" applyNumberFormat="1" applyFont="1" applyFill="1" applyBorder="1" applyAlignment="1">
      <alignment horizontal="center" vertical="center" wrapText="1"/>
    </xf>
    <xf numFmtId="169" fontId="29" fillId="29" borderId="1" xfId="0" applyNumberFormat="1" applyFont="1" applyFill="1" applyBorder="1" applyAlignment="1">
      <alignment horizontal="center" vertical="center" wrapText="1"/>
    </xf>
    <xf numFmtId="169" fontId="2" fillId="27" borderId="1" xfId="0" applyNumberFormat="1" applyFont="1" applyFill="1" applyBorder="1" applyAlignment="1">
      <alignment horizontal="center" vertical="center" wrapText="1"/>
    </xf>
    <xf numFmtId="169" fontId="2" fillId="27" borderId="1" xfId="0" applyNumberFormat="1" applyFont="1" applyFill="1" applyBorder="1" applyAlignment="1">
      <alignment vertical="center"/>
    </xf>
    <xf numFmtId="169" fontId="2" fillId="27" borderId="1" xfId="110" applyNumberFormat="1" applyFont="1" applyFill="1" applyBorder="1" applyAlignment="1">
      <alignment horizontal="center" vertical="center" wrapText="1"/>
    </xf>
    <xf numFmtId="169" fontId="2" fillId="27" borderId="1" xfId="109" applyNumberFormat="1" applyFont="1" applyFill="1" applyBorder="1" applyAlignment="1" applyProtection="1">
      <alignment horizontal="center" vertical="center" wrapText="1"/>
      <protection locked="0"/>
    </xf>
    <xf numFmtId="169" fontId="2" fillId="27" borderId="1" xfId="0" applyNumberFormat="1" applyFont="1" applyFill="1" applyBorder="1" applyAlignment="1">
      <alignment vertical="center" wrapText="1"/>
    </xf>
    <xf numFmtId="0" fontId="2" fillId="27" borderId="0" xfId="0" applyFont="1" applyFill="1" applyBorder="1" applyAlignment="1">
      <alignment vertical="center"/>
    </xf>
    <xf numFmtId="49" fontId="2" fillId="27" borderId="1" xfId="0" applyNumberFormat="1" applyFont="1" applyFill="1" applyBorder="1" applyAlignment="1">
      <alignment horizontal="center" vertical="center" wrapText="1"/>
    </xf>
    <xf numFmtId="49" fontId="2" fillId="27" borderId="1" xfId="110" applyNumberFormat="1" applyFont="1" applyFill="1" applyBorder="1" applyAlignment="1">
      <alignment horizontal="center" vertical="center" wrapText="1"/>
    </xf>
    <xf numFmtId="49" fontId="2" fillId="27" borderId="1" xfId="0" applyNumberFormat="1" applyFont="1" applyFill="1" applyBorder="1" applyAlignment="1">
      <alignment horizontal="center" vertical="center" wrapText="1"/>
    </xf>
    <xf numFmtId="1" fontId="29" fillId="29" borderId="1" xfId="110" applyNumberFormat="1" applyFont="1" applyFill="1" applyBorder="1" applyAlignment="1">
      <alignment horizontal="center" vertical="center"/>
    </xf>
    <xf numFmtId="169" fontId="29" fillId="30" borderId="1" xfId="110" applyNumberFormat="1" applyFont="1" applyFill="1" applyBorder="1" applyAlignment="1">
      <alignment horizontal="center" vertical="center"/>
    </xf>
    <xf numFmtId="1" fontId="29" fillId="29" borderId="1" xfId="110" applyNumberFormat="1" applyFont="1" applyFill="1" applyBorder="1" applyAlignment="1">
      <alignment horizontal="center" vertical="center" wrapText="1"/>
    </xf>
    <xf numFmtId="1" fontId="27" fillId="27" borderId="1" xfId="110" applyNumberFormat="1" applyFont="1" applyFill="1" applyBorder="1" applyAlignment="1">
      <alignment horizontal="center" vertical="center" wrapText="1"/>
    </xf>
    <xf numFmtId="169" fontId="2" fillId="27" borderId="1" xfId="0" applyNumberFormat="1" applyFont="1" applyFill="1" applyBorder="1" applyAlignment="1">
      <alignment horizontal="center" vertical="center" wrapText="1"/>
    </xf>
    <xf numFmtId="1" fontId="27" fillId="27" borderId="1" xfId="0" applyNumberFormat="1" applyFont="1" applyFill="1" applyBorder="1" applyAlignment="1">
      <alignment horizontal="center" vertical="center" wrapText="1"/>
    </xf>
    <xf numFmtId="1" fontId="2" fillId="27" borderId="13" xfId="0" applyNumberFormat="1" applyFont="1" applyFill="1" applyBorder="1" applyAlignment="1">
      <alignment horizontal="center" vertical="center" wrapText="1"/>
    </xf>
    <xf numFmtId="1" fontId="2" fillId="27" borderId="14" xfId="0" applyNumberFormat="1" applyFont="1" applyFill="1" applyBorder="1" applyAlignment="1">
      <alignment horizontal="center" vertical="center" wrapText="1"/>
    </xf>
    <xf numFmtId="1" fontId="2" fillId="27" borderId="11" xfId="0" applyNumberFormat="1" applyFont="1" applyFill="1" applyBorder="1" applyAlignment="1">
      <alignment horizontal="center" vertical="center" wrapText="1"/>
    </xf>
    <xf numFmtId="1" fontId="2" fillId="27" borderId="1" xfId="110" applyNumberFormat="1" applyFont="1" applyFill="1" applyBorder="1" applyAlignment="1">
      <alignment horizontal="center" vertical="center" wrapText="1"/>
    </xf>
    <xf numFmtId="1" fontId="2" fillId="27" borderId="1" xfId="0" applyNumberFormat="1" applyFont="1" applyFill="1" applyBorder="1" applyAlignment="1">
      <alignment horizontal="center" vertical="center" wrapText="1"/>
    </xf>
  </cellXfs>
  <cellStyles count="115">
    <cellStyle name="20% - Énfasis1 2" xfId="2"/>
    <cellStyle name="20% - Énfasis1 2 2" xfId="3"/>
    <cellStyle name="20% - Énfasis1 2 3" xfId="4"/>
    <cellStyle name="20% - Énfasis2 2" xfId="5"/>
    <cellStyle name="20% - Énfasis2 2 2" xfId="6"/>
    <cellStyle name="20% - Énfasis2 2 3" xfId="7"/>
    <cellStyle name="20% - Énfasis3 2" xfId="8"/>
    <cellStyle name="20% - Énfasis3 2 2" xfId="9"/>
    <cellStyle name="20% - Énfasis3 2 3" xfId="10"/>
    <cellStyle name="20% - Énfasis4 2" xfId="11"/>
    <cellStyle name="20% - Énfasis4 2 2" xfId="12"/>
    <cellStyle name="20% - Énfasis4 2 3" xfId="13"/>
    <cellStyle name="20% - Énfasis5 2" xfId="14"/>
    <cellStyle name="20% - Énfasis5 2 2" xfId="15"/>
    <cellStyle name="20% - Énfasis5 2 3" xfId="16"/>
    <cellStyle name="20% - Énfasis6 2" xfId="17"/>
    <cellStyle name="20% - Énfasis6 2 2" xfId="18"/>
    <cellStyle name="20% - Énfasis6 2 3" xfId="19"/>
    <cellStyle name="40% - Énfasis1 2" xfId="20"/>
    <cellStyle name="40% - Énfasis1 2 2" xfId="21"/>
    <cellStyle name="40% - Énfasis1 2 3" xfId="22"/>
    <cellStyle name="40% - Énfasis2 2" xfId="23"/>
    <cellStyle name="40% - Énfasis2 2 2" xfId="24"/>
    <cellStyle name="40% - Énfasis2 2 3" xfId="25"/>
    <cellStyle name="40% - Énfasis3 2" xfId="26"/>
    <cellStyle name="40% - Énfasis3 2 2" xfId="27"/>
    <cellStyle name="40% - Énfasis3 2 3" xfId="28"/>
    <cellStyle name="40% - Énfasis4 2" xfId="29"/>
    <cellStyle name="40% - Énfasis4 2 2" xfId="30"/>
    <cellStyle name="40% - Énfasis4 2 3" xfId="31"/>
    <cellStyle name="40% - Énfasis5 2" xfId="32"/>
    <cellStyle name="40% - Énfasis5 2 2" xfId="33"/>
    <cellStyle name="40% - Énfasis5 2 3" xfId="34"/>
    <cellStyle name="40% - Énfasis6 2" xfId="35"/>
    <cellStyle name="40% - Énfasis6 2 2" xfId="36"/>
    <cellStyle name="40% - Énfasis6 2 3" xfId="37"/>
    <cellStyle name="60% - Énfasis1 2" xfId="38"/>
    <cellStyle name="60% - Énfasis2 2" xfId="39"/>
    <cellStyle name="60% - Énfasis3 2" xfId="40"/>
    <cellStyle name="60% - Énfasis4 2" xfId="41"/>
    <cellStyle name="60% - Énfasis5 2" xfId="42"/>
    <cellStyle name="60% - Énfasis6 2" xfId="43"/>
    <cellStyle name="Buena 2" xfId="44"/>
    <cellStyle name="Cálculo 2" xfId="45"/>
    <cellStyle name="Celda de comprobación 2" xfId="46"/>
    <cellStyle name="Celda vinculada 2" xfId="47"/>
    <cellStyle name="Encabezado 4 2" xfId="48"/>
    <cellStyle name="Énfasis1 2" xfId="49"/>
    <cellStyle name="Énfasis2 2" xfId="50"/>
    <cellStyle name="Énfasis3 2" xfId="51"/>
    <cellStyle name="Énfasis4 2" xfId="52"/>
    <cellStyle name="Énfasis5 2" xfId="53"/>
    <cellStyle name="Énfasis6 2" xfId="54"/>
    <cellStyle name="Entrada 2" xfId="55"/>
    <cellStyle name="Euro" xfId="56"/>
    <cellStyle name="Euro 2" xfId="57"/>
    <cellStyle name="F2" xfId="58"/>
    <cellStyle name="F3" xfId="59"/>
    <cellStyle name="F4" xfId="60"/>
    <cellStyle name="F5" xfId="61"/>
    <cellStyle name="F6" xfId="62"/>
    <cellStyle name="F7" xfId="63"/>
    <cellStyle name="F8" xfId="64"/>
    <cellStyle name="Incorrecto 2" xfId="65"/>
    <cellStyle name="KPT04" xfId="111"/>
    <cellStyle name="Millares [0]" xfId="110" builtinId="6"/>
    <cellStyle name="Millares [0] 2" xfId="112"/>
    <cellStyle name="Millares 2" xfId="66"/>
    <cellStyle name="Millares 3" xfId="113"/>
    <cellStyle name="Moneda" xfId="109" builtinId="4"/>
    <cellStyle name="Neutral 2" xfId="67"/>
    <cellStyle name="Normal" xfId="0" builtinId="0"/>
    <cellStyle name="Normal 10" xfId="108"/>
    <cellStyle name="Normal 14" xfId="68"/>
    <cellStyle name="Normal 2" xfId="69"/>
    <cellStyle name="Normal 2 2" xfId="70"/>
    <cellStyle name="Normal 2 2 10" xfId="71"/>
    <cellStyle name="Normal 2 2 2" xfId="72"/>
    <cellStyle name="Normal 2 2 2 2" xfId="73"/>
    <cellStyle name="Normal 2 2 2 2 2" xfId="74"/>
    <cellStyle name="Normal 2 2 2 2 2 2" xfId="75"/>
    <cellStyle name="Normal 2 2 2 3" xfId="76"/>
    <cellStyle name="Normal 2 2 2 4" xfId="77"/>
    <cellStyle name="Normal 2 2 3" xfId="78"/>
    <cellStyle name="Normal 2 2 7" xfId="79"/>
    <cellStyle name="Normal 2 2 8" xfId="80"/>
    <cellStyle name="Normal 2 2 9" xfId="81"/>
    <cellStyle name="Normal 2 3" xfId="82"/>
    <cellStyle name="Normal 2 3 2" xfId="83"/>
    <cellStyle name="Normal 2 3 3" xfId="84"/>
    <cellStyle name="Normal 2 39" xfId="114"/>
    <cellStyle name="Normal 2 4" xfId="85"/>
    <cellStyle name="Normal 2 5" xfId="86"/>
    <cellStyle name="Normal 2 6" xfId="87"/>
    <cellStyle name="Normal 2_FUT INGRESOS 2010 Y FLS Y TESORERIA FLS AGOSTO 26" xfId="88"/>
    <cellStyle name="Normal 3" xfId="89"/>
    <cellStyle name="Normal 3 2" xfId="90"/>
    <cellStyle name="Normal 4" xfId="91"/>
    <cellStyle name="Normal 4 2" xfId="92"/>
    <cellStyle name="Normal 5" xfId="93"/>
    <cellStyle name="Normal 6" xfId="94"/>
    <cellStyle name="Normal 7" xfId="95"/>
    <cellStyle name="Normal 8" xfId="96"/>
    <cellStyle name="Normal 9" xfId="1"/>
    <cellStyle name="Notas 2" xfId="97"/>
    <cellStyle name="Notas 3" xfId="98"/>
    <cellStyle name="Salida 2" xfId="99"/>
    <cellStyle name="TableStyleLight1" xfId="100"/>
    <cellStyle name="Texto de advertencia 2" xfId="101"/>
    <cellStyle name="Texto explicativo 2" xfId="102"/>
    <cellStyle name="Título 1 2" xfId="103"/>
    <cellStyle name="Título 2 2" xfId="104"/>
    <cellStyle name="Título 3 2" xfId="105"/>
    <cellStyle name="Título 4" xfId="106"/>
    <cellStyle name="Total 2" xfId="107"/>
  </cellStyles>
  <dxfs count="0"/>
  <tableStyles count="0" defaultTableStyle="TableStyleMedium2" defaultPivotStyle="PivotStyleLight16"/>
  <colors>
    <mruColors>
      <color rgb="FF00FFFF"/>
      <color rgb="FFFFCCCC"/>
      <color rgb="FF99FF33"/>
      <color rgb="FF777777"/>
      <color rgb="FF2DF361"/>
      <color rgb="FFFF7C80"/>
      <color rgb="FFFF3300"/>
      <color rgb="FF66FF66"/>
      <color rgb="FFCCFF33"/>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23"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0</xdr:row>
      <xdr:rowOff>161925</xdr:rowOff>
    </xdr:to>
    <xdr:sp macro="" textlink="">
      <xdr:nvSpPr>
        <xdr:cNvPr id="2" name="AutoShape 1" descr="Resultado de imagen de pasto la gran capital">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0</xdr:row>
      <xdr:rowOff>304800</xdr:rowOff>
    </xdr:to>
    <xdr:sp macro="" textlink="">
      <xdr:nvSpPr>
        <xdr:cNvPr id="2146" name="AutoShape 98" descr="Alcaldía de Pasto - Home | Facebook"/>
        <xdr:cNvSpPr>
          <a:spLocks noChangeAspect="1" noChangeArrowheads="1"/>
        </xdr:cNvSpPr>
      </xdr:nvSpPr>
      <xdr:spPr bwMode="auto">
        <a:xfrm>
          <a:off x="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persons/person.xml><?xml version="1.0" encoding="utf-8"?>
<personList xmlns="http://schemas.microsoft.com/office/spreadsheetml/2018/threadedcomments" xmlns:x="http://schemas.openxmlformats.org/spreadsheetml/2006/main">
  <person displayName="Usuario invitado" id="{A0436FC9-22E7-8B4C-9B49-747ED51FE829}" userId=""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8"/>
  <sheetViews>
    <sheetView tabSelected="1" zoomScale="85" zoomScaleNormal="85" workbookViewId="0">
      <selection activeCell="A2" sqref="A2:A5"/>
    </sheetView>
  </sheetViews>
  <sheetFormatPr baseColWidth="10" defaultColWidth="0" defaultRowHeight="15" zeroHeight="1" x14ac:dyDescent="0.25"/>
  <cols>
    <col min="1" max="1" width="51" style="1" customWidth="1"/>
    <col min="2" max="2" width="12.5703125" style="1" bestFit="1" customWidth="1"/>
    <col min="3" max="3" width="49.42578125" style="1" customWidth="1"/>
    <col min="4" max="4" width="34.85546875" style="1" customWidth="1"/>
    <col min="5" max="5" width="35.85546875" style="4" customWidth="1"/>
    <col min="6" max="6" width="19.28515625" style="4" customWidth="1"/>
    <col min="7" max="7" width="23" style="4" customWidth="1"/>
    <col min="8" max="8" width="21.42578125" style="4" customWidth="1"/>
    <col min="9" max="9" width="41" style="4" customWidth="1"/>
    <col min="10" max="10" width="26.140625" style="4" customWidth="1"/>
    <col min="11" max="11" width="28.28515625" style="4" customWidth="1"/>
    <col min="12" max="12" width="21.140625" style="4" customWidth="1"/>
    <col min="13" max="13" width="33.42578125" style="4" customWidth="1"/>
    <col min="14" max="14" width="32.7109375" style="4" customWidth="1"/>
    <col min="15" max="15" width="35.42578125" style="4" customWidth="1"/>
    <col min="16" max="16" width="33.42578125" style="4" customWidth="1"/>
    <col min="17" max="17" width="27.28515625" style="4" customWidth="1"/>
    <col min="18" max="18" width="22.85546875" style="4" customWidth="1"/>
    <col min="19" max="19" width="29.7109375" style="4" customWidth="1"/>
    <col min="20" max="20" width="37.140625" style="5" customWidth="1"/>
    <col min="21" max="37" width="0" style="1" hidden="1" customWidth="1"/>
    <col min="38" max="16384" width="0" style="1" hidden="1"/>
  </cols>
  <sheetData>
    <row r="1" spans="1:20" ht="45" x14ac:dyDescent="0.25">
      <c r="A1" s="24" t="s">
        <v>0</v>
      </c>
      <c r="B1" s="24" t="s">
        <v>36</v>
      </c>
      <c r="C1" s="24" t="s">
        <v>145</v>
      </c>
      <c r="D1" s="24" t="s">
        <v>72</v>
      </c>
      <c r="E1" s="25" t="s">
        <v>37</v>
      </c>
      <c r="F1" s="25" t="s">
        <v>38</v>
      </c>
      <c r="G1" s="25" t="s">
        <v>50</v>
      </c>
      <c r="H1" s="25" t="s">
        <v>39</v>
      </c>
      <c r="I1" s="25" t="s">
        <v>40</v>
      </c>
      <c r="J1" s="25" t="s">
        <v>41</v>
      </c>
      <c r="K1" s="25" t="s">
        <v>42</v>
      </c>
      <c r="L1" s="25" t="s">
        <v>43</v>
      </c>
      <c r="M1" s="25" t="s">
        <v>44</v>
      </c>
      <c r="N1" s="25" t="s">
        <v>45</v>
      </c>
      <c r="O1" s="25" t="s">
        <v>71</v>
      </c>
      <c r="P1" s="25" t="s">
        <v>46</v>
      </c>
      <c r="Q1" s="25" t="s">
        <v>57</v>
      </c>
      <c r="R1" s="25" t="s">
        <v>51</v>
      </c>
      <c r="S1" s="25" t="s">
        <v>47</v>
      </c>
      <c r="T1" s="25" t="s">
        <v>48</v>
      </c>
    </row>
    <row r="2" spans="1:20" s="7" customFormat="1" ht="79.5" customHeight="1" x14ac:dyDescent="0.25">
      <c r="A2" s="40" t="s">
        <v>54</v>
      </c>
      <c r="B2" s="15">
        <v>1202</v>
      </c>
      <c r="C2" s="12" t="s">
        <v>56</v>
      </c>
      <c r="D2" s="39" t="s">
        <v>94</v>
      </c>
      <c r="E2" s="8">
        <v>594.85</v>
      </c>
      <c r="F2" s="27"/>
      <c r="G2" s="27">
        <v>37.5</v>
      </c>
      <c r="H2" s="27"/>
      <c r="I2" s="27">
        <v>78.8</v>
      </c>
      <c r="J2" s="27"/>
      <c r="K2" s="27"/>
      <c r="L2" s="27"/>
      <c r="M2" s="27"/>
      <c r="N2" s="27"/>
      <c r="O2" s="27"/>
      <c r="P2" s="27"/>
      <c r="Q2" s="27"/>
      <c r="R2" s="27"/>
      <c r="S2" s="27">
        <v>300</v>
      </c>
      <c r="T2" s="16">
        <f>SUM(E2:S2)</f>
        <v>1011.15</v>
      </c>
    </row>
    <row r="3" spans="1:20" s="7" customFormat="1" ht="106.5" customHeight="1" x14ac:dyDescent="0.25">
      <c r="A3" s="40"/>
      <c r="B3" s="15">
        <v>1203</v>
      </c>
      <c r="C3" s="12" t="s">
        <v>62</v>
      </c>
      <c r="D3" s="39"/>
      <c r="E3" s="8">
        <v>129.15</v>
      </c>
      <c r="F3" s="27"/>
      <c r="G3" s="27"/>
      <c r="H3" s="27"/>
      <c r="I3" s="27"/>
      <c r="J3" s="27"/>
      <c r="K3" s="27"/>
      <c r="L3" s="27"/>
      <c r="M3" s="27"/>
      <c r="N3" s="27"/>
      <c r="O3" s="27"/>
      <c r="P3" s="27"/>
      <c r="Q3" s="27"/>
      <c r="R3" s="27"/>
      <c r="S3" s="27"/>
      <c r="T3" s="16">
        <f>SUM(E3:S3)</f>
        <v>129.15</v>
      </c>
    </row>
    <row r="4" spans="1:20" s="7" customFormat="1" ht="118.5" customHeight="1" x14ac:dyDescent="0.25">
      <c r="A4" s="40"/>
      <c r="B4" s="15">
        <v>1205</v>
      </c>
      <c r="C4" s="12" t="s">
        <v>63</v>
      </c>
      <c r="D4" s="26" t="s">
        <v>75</v>
      </c>
      <c r="E4" s="8"/>
      <c r="F4" s="27">
        <v>100</v>
      </c>
      <c r="G4" s="27">
        <f>80+45</f>
        <v>125</v>
      </c>
      <c r="H4" s="27"/>
      <c r="I4" s="27"/>
      <c r="J4" s="27"/>
      <c r="K4" s="27"/>
      <c r="L4" s="27"/>
      <c r="M4" s="27"/>
      <c r="N4" s="27"/>
      <c r="O4" s="27"/>
      <c r="P4" s="27"/>
      <c r="Q4" s="27"/>
      <c r="R4" s="27"/>
      <c r="S4" s="8"/>
      <c r="T4" s="16">
        <f>SUM(E4:S4)</f>
        <v>225</v>
      </c>
    </row>
    <row r="5" spans="1:20" s="7" customFormat="1" ht="114" customHeight="1" x14ac:dyDescent="0.25">
      <c r="A5" s="40"/>
      <c r="B5" s="15">
        <v>1206</v>
      </c>
      <c r="C5" s="12" t="s">
        <v>55</v>
      </c>
      <c r="D5" s="26" t="s">
        <v>95</v>
      </c>
      <c r="E5" s="8"/>
      <c r="F5" s="8"/>
      <c r="G5" s="8"/>
      <c r="H5" s="8"/>
      <c r="I5" s="8">
        <v>171.2</v>
      </c>
      <c r="J5" s="8"/>
      <c r="K5" s="8"/>
      <c r="L5" s="8"/>
      <c r="M5" s="8"/>
      <c r="N5" s="8"/>
      <c r="O5" s="8"/>
      <c r="P5" s="8"/>
      <c r="Q5" s="8">
        <v>6891</v>
      </c>
      <c r="R5" s="8"/>
      <c r="S5" s="8"/>
      <c r="T5" s="16">
        <f>SUM(E5:S5)</f>
        <v>7062.2</v>
      </c>
    </row>
    <row r="6" spans="1:20" s="2" customFormat="1" ht="15" customHeight="1" x14ac:dyDescent="0.25">
      <c r="A6" s="37" t="s">
        <v>52</v>
      </c>
      <c r="B6" s="37"/>
      <c r="C6" s="37"/>
      <c r="D6" s="24" t="s">
        <v>72</v>
      </c>
      <c r="E6" s="3">
        <f>SUM(E2:E5)</f>
        <v>724</v>
      </c>
      <c r="F6" s="3">
        <f t="shared" ref="F6:S6" si="0">SUM(F2:F5)</f>
        <v>100</v>
      </c>
      <c r="G6" s="3">
        <f t="shared" si="0"/>
        <v>162.5</v>
      </c>
      <c r="H6" s="3">
        <f t="shared" si="0"/>
        <v>0</v>
      </c>
      <c r="I6" s="3">
        <f t="shared" si="0"/>
        <v>250</v>
      </c>
      <c r="J6" s="3">
        <f t="shared" si="0"/>
        <v>0</v>
      </c>
      <c r="K6" s="3">
        <f t="shared" si="0"/>
        <v>0</v>
      </c>
      <c r="L6" s="3">
        <f t="shared" si="0"/>
        <v>0</v>
      </c>
      <c r="M6" s="3">
        <f t="shared" si="0"/>
        <v>0</v>
      </c>
      <c r="N6" s="3">
        <f t="shared" si="0"/>
        <v>0</v>
      </c>
      <c r="O6" s="3">
        <f t="shared" si="0"/>
        <v>0</v>
      </c>
      <c r="P6" s="3">
        <f t="shared" si="0"/>
        <v>0</v>
      </c>
      <c r="Q6" s="3">
        <f t="shared" si="0"/>
        <v>6891</v>
      </c>
      <c r="R6" s="3">
        <f t="shared" si="0"/>
        <v>0</v>
      </c>
      <c r="S6" s="3">
        <f t="shared" si="0"/>
        <v>300</v>
      </c>
      <c r="T6" s="3">
        <f>SUM(T2:T5)</f>
        <v>8427.5</v>
      </c>
    </row>
    <row r="7" spans="1:20" s="7" customFormat="1" ht="171" customHeight="1" x14ac:dyDescent="0.25">
      <c r="A7" s="40" t="s">
        <v>6</v>
      </c>
      <c r="B7" s="40">
        <v>1702</v>
      </c>
      <c r="C7" s="41" t="s">
        <v>64</v>
      </c>
      <c r="D7" s="32" t="s">
        <v>128</v>
      </c>
      <c r="E7" s="8">
        <v>722.4</v>
      </c>
      <c r="F7" s="8">
        <v>334</v>
      </c>
      <c r="G7" s="8">
        <f>247+0.8</f>
        <v>247.8</v>
      </c>
      <c r="H7" s="8"/>
      <c r="I7" s="8">
        <v>40</v>
      </c>
      <c r="J7" s="8"/>
      <c r="K7" s="8"/>
      <c r="L7" s="8"/>
      <c r="M7" s="8"/>
      <c r="N7" s="8"/>
      <c r="O7" s="8"/>
      <c r="P7" s="8"/>
      <c r="Q7" s="8"/>
      <c r="R7" s="8"/>
      <c r="S7" s="8">
        <f>228.2+650</f>
        <v>878.2</v>
      </c>
      <c r="T7" s="16">
        <f t="shared" ref="T7:T10" si="1">SUM(E7:S7)</f>
        <v>2222.4</v>
      </c>
    </row>
    <row r="8" spans="1:20" s="7" customFormat="1" ht="120.75" customHeight="1" x14ac:dyDescent="0.25">
      <c r="A8" s="40"/>
      <c r="B8" s="40"/>
      <c r="C8" s="42"/>
      <c r="D8" s="26" t="s">
        <v>98</v>
      </c>
      <c r="E8" s="8"/>
      <c r="F8" s="18">
        <f>2133.84+1200</f>
        <v>3333.84</v>
      </c>
      <c r="G8" s="8"/>
      <c r="H8" s="8"/>
      <c r="I8" s="8"/>
      <c r="J8" s="8"/>
      <c r="K8" s="8"/>
      <c r="L8" s="8"/>
      <c r="M8" s="8"/>
      <c r="N8" s="8"/>
      <c r="O8" s="18"/>
      <c r="P8" s="19"/>
      <c r="Q8" s="19"/>
      <c r="R8" s="19"/>
      <c r="S8" s="18">
        <v>10</v>
      </c>
      <c r="T8" s="16">
        <f t="shared" si="1"/>
        <v>3343.84</v>
      </c>
    </row>
    <row r="9" spans="1:20" s="7" customFormat="1" ht="151.5" customHeight="1" x14ac:dyDescent="0.25">
      <c r="A9" s="40"/>
      <c r="B9" s="15">
        <v>1709</v>
      </c>
      <c r="C9" s="12" t="s">
        <v>25</v>
      </c>
      <c r="D9" s="26" t="s">
        <v>99</v>
      </c>
      <c r="E9" s="8"/>
      <c r="F9" s="18"/>
      <c r="G9" s="8"/>
      <c r="H9" s="8"/>
      <c r="I9" s="8"/>
      <c r="J9" s="8"/>
      <c r="K9" s="8"/>
      <c r="L9" s="8"/>
      <c r="M9" s="8"/>
      <c r="N9" s="8"/>
      <c r="O9" s="18">
        <v>4545.9499036500001</v>
      </c>
      <c r="P9" s="19"/>
      <c r="Q9" s="19"/>
      <c r="R9" s="19"/>
      <c r="S9" s="18">
        <f>1097.55289-2.90999984741211E-06</f>
        <v>1097.55288709</v>
      </c>
      <c r="T9" s="16">
        <f>SUM(E9:S9)</f>
        <v>5643.5027907399999</v>
      </c>
    </row>
    <row r="10" spans="1:20" s="7" customFormat="1" ht="94.5" customHeight="1" x14ac:dyDescent="0.25">
      <c r="A10" s="40"/>
      <c r="B10" s="15">
        <v>1703</v>
      </c>
      <c r="C10" s="12" t="s">
        <v>58</v>
      </c>
      <c r="D10" s="26" t="s">
        <v>129</v>
      </c>
      <c r="E10" s="8"/>
      <c r="F10" s="8"/>
      <c r="G10" s="8"/>
      <c r="H10" s="8"/>
      <c r="I10" s="8">
        <v>100</v>
      </c>
      <c r="J10" s="8"/>
      <c r="K10" s="8"/>
      <c r="L10" s="8"/>
      <c r="M10" s="8"/>
      <c r="N10" s="8"/>
      <c r="O10" s="8"/>
      <c r="P10" s="8"/>
      <c r="Q10" s="8"/>
      <c r="R10" s="8"/>
      <c r="S10" s="8"/>
      <c r="T10" s="16">
        <f t="shared" si="1"/>
        <v>100</v>
      </c>
    </row>
    <row r="11" spans="1:20" s="7" customFormat="1" ht="149.25" customHeight="1" x14ac:dyDescent="0.25">
      <c r="A11" s="40"/>
      <c r="B11" s="15">
        <v>1704</v>
      </c>
      <c r="C11" s="12" t="s">
        <v>59</v>
      </c>
      <c r="D11" s="32" t="s">
        <v>128</v>
      </c>
      <c r="E11" s="8">
        <v>27.6</v>
      </c>
      <c r="F11" s="8">
        <v>65.2</v>
      </c>
      <c r="G11" s="8">
        <v>3</v>
      </c>
      <c r="H11" s="8"/>
      <c r="I11" s="8">
        <v>10</v>
      </c>
      <c r="J11" s="8"/>
      <c r="K11" s="8"/>
      <c r="L11" s="8"/>
      <c r="M11" s="8"/>
      <c r="N11" s="8"/>
      <c r="O11" s="8"/>
      <c r="P11" s="8"/>
      <c r="Q11" s="8"/>
      <c r="R11" s="8"/>
      <c r="S11" s="8">
        <v>10</v>
      </c>
      <c r="T11" s="16">
        <f t="shared" ref="T11" si="2">SUM(E11:S11)</f>
        <v>115.80000000000001</v>
      </c>
    </row>
    <row r="12" spans="1:20" s="7" customFormat="1" ht="64.5" customHeight="1" x14ac:dyDescent="0.25">
      <c r="A12" s="40"/>
      <c r="B12" s="15">
        <v>1709</v>
      </c>
      <c r="C12" s="12" t="s">
        <v>25</v>
      </c>
      <c r="D12" s="26" t="s">
        <v>129</v>
      </c>
      <c r="E12" s="8"/>
      <c r="F12" s="8"/>
      <c r="G12" s="8"/>
      <c r="H12" s="8"/>
      <c r="I12" s="8"/>
      <c r="J12" s="8"/>
      <c r="K12" s="8"/>
      <c r="L12" s="8"/>
      <c r="M12" s="8"/>
      <c r="N12" s="8"/>
      <c r="O12" s="8"/>
      <c r="P12" s="8"/>
      <c r="Q12" s="8"/>
      <c r="R12" s="8"/>
      <c r="S12" s="8">
        <v>161.80000000000001</v>
      </c>
      <c r="T12" s="16">
        <f t="shared" ref="T12" si="3">SUM(E12:S12)</f>
        <v>161.80000000000001</v>
      </c>
    </row>
    <row r="13" spans="1:20" ht="15" customHeight="1" x14ac:dyDescent="0.25">
      <c r="A13" s="37" t="s">
        <v>52</v>
      </c>
      <c r="B13" s="37"/>
      <c r="C13" s="37"/>
      <c r="D13" s="24" t="s">
        <v>72</v>
      </c>
      <c r="E13" s="3">
        <f t="shared" ref="E13:T13" si="4">SUM(E7:E12)</f>
        <v>750</v>
      </c>
      <c r="F13" s="3">
        <f t="shared" si="4"/>
        <v>3733.04</v>
      </c>
      <c r="G13" s="3">
        <f t="shared" si="4"/>
        <v>250.8</v>
      </c>
      <c r="H13" s="3">
        <f t="shared" si="4"/>
        <v>0</v>
      </c>
      <c r="I13" s="3">
        <f t="shared" si="4"/>
        <v>150</v>
      </c>
      <c r="J13" s="3">
        <f t="shared" si="4"/>
        <v>0</v>
      </c>
      <c r="K13" s="3">
        <f t="shared" si="4"/>
        <v>0</v>
      </c>
      <c r="L13" s="3">
        <f t="shared" si="4"/>
        <v>0</v>
      </c>
      <c r="M13" s="3">
        <f t="shared" si="4"/>
        <v>0</v>
      </c>
      <c r="N13" s="3">
        <f t="shared" si="4"/>
        <v>0</v>
      </c>
      <c r="O13" s="3">
        <f t="shared" si="4"/>
        <v>4545.9499036500001</v>
      </c>
      <c r="P13" s="3">
        <f t="shared" si="4"/>
        <v>0</v>
      </c>
      <c r="Q13" s="3">
        <f t="shared" si="4"/>
        <v>0</v>
      </c>
      <c r="R13" s="3">
        <f t="shared" si="4"/>
        <v>0</v>
      </c>
      <c r="S13" s="3">
        <f t="shared" si="4"/>
        <v>2157.5528870900002</v>
      </c>
      <c r="T13" s="3">
        <f t="shared" si="4"/>
        <v>11587.342790739998</v>
      </c>
    </row>
    <row r="14" spans="1:20" s="7" customFormat="1" ht="68.25" customHeight="1" x14ac:dyDescent="0.25">
      <c r="A14" s="38" t="s">
        <v>10</v>
      </c>
      <c r="B14" s="20">
        <v>1903</v>
      </c>
      <c r="C14" s="13" t="s">
        <v>136</v>
      </c>
      <c r="D14" s="28" t="s">
        <v>137</v>
      </c>
      <c r="E14" s="8">
        <v>1372.424344</v>
      </c>
      <c r="F14" s="8">
        <f>18.146181</f>
        <v>18.146180999999999</v>
      </c>
      <c r="G14" s="8"/>
      <c r="H14" s="8"/>
      <c r="I14" s="8">
        <v>1</v>
      </c>
      <c r="J14" s="8"/>
      <c r="K14" s="8"/>
      <c r="L14" s="8"/>
      <c r="M14" s="8"/>
      <c r="N14" s="8"/>
      <c r="O14" s="21">
        <v>444.80599999999998</v>
      </c>
      <c r="P14" s="8"/>
      <c r="Q14" s="8"/>
      <c r="R14" s="8"/>
      <c r="S14" s="8">
        <v>767.72957199999996</v>
      </c>
      <c r="T14" s="16">
        <f>SUM(E14:S14)</f>
        <v>2604.1060969999999</v>
      </c>
    </row>
    <row r="15" spans="1:20" s="7" customFormat="1" ht="262.5" customHeight="1" x14ac:dyDescent="0.25">
      <c r="A15" s="38"/>
      <c r="B15" s="15">
        <v>1905</v>
      </c>
      <c r="C15" s="13" t="s">
        <v>13</v>
      </c>
      <c r="D15" s="33" t="s">
        <v>138</v>
      </c>
      <c r="E15" s="8">
        <v>1743.122656</v>
      </c>
      <c r="F15" s="16">
        <f>2474.438442+5</f>
        <v>2479.4384420000001</v>
      </c>
      <c r="G15" s="8"/>
      <c r="H15" s="8"/>
      <c r="I15" s="29">
        <v>5</v>
      </c>
      <c r="J15" s="8"/>
      <c r="K15" s="8"/>
      <c r="L15" s="8"/>
      <c r="M15" s="8"/>
      <c r="N15" s="8"/>
      <c r="O15" s="21">
        <v>207.06</v>
      </c>
      <c r="P15" s="8"/>
      <c r="Q15" s="8"/>
      <c r="R15" s="8"/>
      <c r="S15" s="8">
        <v>1947.4055579999999</v>
      </c>
      <c r="T15" s="16">
        <f>SUM(E15:S15)</f>
        <v>6382.026656</v>
      </c>
    </row>
    <row r="16" spans="1:20" s="7" customFormat="1" ht="107.25" customHeight="1" x14ac:dyDescent="0.25">
      <c r="A16" s="38"/>
      <c r="B16" s="15">
        <v>1906</v>
      </c>
      <c r="C16" s="12" t="s">
        <v>65</v>
      </c>
      <c r="D16" s="33" t="s">
        <v>139</v>
      </c>
      <c r="E16" s="8">
        <v>95320.154999999999</v>
      </c>
      <c r="F16" s="16">
        <f>2015.555447-7.2</f>
        <v>2008.3554469999999</v>
      </c>
      <c r="G16" s="8"/>
      <c r="H16" s="8"/>
      <c r="I16" s="29">
        <v>0.8</v>
      </c>
      <c r="J16" s="8"/>
      <c r="K16" s="8"/>
      <c r="L16" s="8"/>
      <c r="M16" s="8"/>
      <c r="N16" s="8"/>
      <c r="O16" s="23">
        <v>167787.93799999999</v>
      </c>
      <c r="P16" s="8"/>
      <c r="Q16" s="8"/>
      <c r="R16" s="8"/>
      <c r="S16" s="8">
        <v>1263.2329999999999</v>
      </c>
      <c r="T16" s="16">
        <f>SUM(E16:S16)</f>
        <v>266380.481447</v>
      </c>
    </row>
    <row r="17" spans="1:20" s="2" customFormat="1" ht="15" customHeight="1" x14ac:dyDescent="0.25">
      <c r="A17" s="37" t="s">
        <v>52</v>
      </c>
      <c r="B17" s="37"/>
      <c r="C17" s="37"/>
      <c r="D17" s="24" t="s">
        <v>72</v>
      </c>
      <c r="E17" s="3">
        <f t="shared" ref="E17:T17" si="5">SUM(E14:E16)</f>
        <v>98435.702000000005</v>
      </c>
      <c r="F17" s="3">
        <f t="shared" si="5"/>
        <v>4505.9400700000006</v>
      </c>
      <c r="G17" s="3">
        <f t="shared" si="5"/>
        <v>0</v>
      </c>
      <c r="H17" s="3">
        <f t="shared" si="5"/>
        <v>0</v>
      </c>
      <c r="I17" s="3">
        <f t="shared" si="5"/>
        <v>6.8</v>
      </c>
      <c r="J17" s="3">
        <f t="shared" si="5"/>
        <v>0</v>
      </c>
      <c r="K17" s="3">
        <f t="shared" si="5"/>
        <v>0</v>
      </c>
      <c r="L17" s="3">
        <f t="shared" si="5"/>
        <v>0</v>
      </c>
      <c r="M17" s="3">
        <f t="shared" si="5"/>
        <v>0</v>
      </c>
      <c r="N17" s="3">
        <f t="shared" si="5"/>
        <v>0</v>
      </c>
      <c r="O17" s="3">
        <f t="shared" si="5"/>
        <v>168439.804</v>
      </c>
      <c r="P17" s="3">
        <f t="shared" si="5"/>
        <v>0</v>
      </c>
      <c r="Q17" s="3">
        <f t="shared" si="5"/>
        <v>0</v>
      </c>
      <c r="R17" s="3">
        <f t="shared" si="5"/>
        <v>0</v>
      </c>
      <c r="S17" s="3">
        <f t="shared" si="5"/>
        <v>3978.3681299999998</v>
      </c>
      <c r="T17" s="3">
        <f t="shared" si="5"/>
        <v>275366.61420000001</v>
      </c>
    </row>
    <row r="18" spans="1:20" s="7" customFormat="1" ht="69.75" customHeight="1" x14ac:dyDescent="0.25">
      <c r="A18" s="40" t="s">
        <v>8</v>
      </c>
      <c r="B18" s="40">
        <v>2102</v>
      </c>
      <c r="C18" s="41" t="s">
        <v>28</v>
      </c>
      <c r="D18" s="26" t="s">
        <v>130</v>
      </c>
      <c r="E18" s="8"/>
      <c r="F18" s="8"/>
      <c r="G18" s="8"/>
      <c r="H18" s="8">
        <v>20599.919999999998</v>
      </c>
      <c r="I18" s="8"/>
      <c r="J18" s="8"/>
      <c r="K18" s="8"/>
      <c r="L18" s="8"/>
      <c r="M18" s="8"/>
      <c r="N18" s="8"/>
      <c r="O18" s="8"/>
      <c r="P18" s="8"/>
      <c r="Q18" s="8"/>
      <c r="R18" s="8"/>
      <c r="S18" s="8"/>
      <c r="T18" s="16">
        <f>SUM(E18:S18)</f>
        <v>20599.919999999998</v>
      </c>
    </row>
    <row r="19" spans="1:20" s="7" customFormat="1" ht="90" customHeight="1" x14ac:dyDescent="0.25">
      <c r="A19" s="40"/>
      <c r="B19" s="40"/>
      <c r="C19" s="42"/>
      <c r="D19" s="26" t="s">
        <v>106</v>
      </c>
      <c r="E19" s="8"/>
      <c r="F19" s="8"/>
      <c r="G19" s="8"/>
      <c r="H19" s="8"/>
      <c r="I19" s="8"/>
      <c r="J19" s="8"/>
      <c r="K19" s="8"/>
      <c r="L19" s="8">
        <v>463.17099999999999</v>
      </c>
      <c r="M19" s="8"/>
      <c r="N19" s="8"/>
      <c r="O19" s="8"/>
      <c r="P19" s="8"/>
      <c r="Q19" s="8"/>
      <c r="R19" s="8"/>
      <c r="S19" s="8"/>
      <c r="T19" s="16">
        <f>SUM(E19:S19)</f>
        <v>463.17099999999999</v>
      </c>
    </row>
    <row r="20" spans="1:20" ht="15" customHeight="1" x14ac:dyDescent="0.25">
      <c r="A20" s="37" t="s">
        <v>52</v>
      </c>
      <c r="B20" s="37"/>
      <c r="C20" s="37"/>
      <c r="D20" s="24" t="s">
        <v>72</v>
      </c>
      <c r="E20" s="3">
        <f t="shared" ref="E20:R20" si="6">SUM(E18:E19)</f>
        <v>0</v>
      </c>
      <c r="F20" s="3">
        <f t="shared" si="6"/>
        <v>0</v>
      </c>
      <c r="G20" s="3">
        <f t="shared" si="6"/>
        <v>0</v>
      </c>
      <c r="H20" s="3">
        <f t="shared" si="6"/>
        <v>20599.919999999998</v>
      </c>
      <c r="I20" s="3">
        <f t="shared" si="6"/>
        <v>0</v>
      </c>
      <c r="J20" s="3">
        <f t="shared" si="6"/>
        <v>0</v>
      </c>
      <c r="K20" s="3">
        <f t="shared" si="6"/>
        <v>0</v>
      </c>
      <c r="L20" s="3">
        <f t="shared" si="6"/>
        <v>463.17099999999999</v>
      </c>
      <c r="M20" s="3">
        <f t="shared" si="6"/>
        <v>0</v>
      </c>
      <c r="N20" s="3">
        <f t="shared" si="6"/>
        <v>0</v>
      </c>
      <c r="O20" s="3">
        <f t="shared" si="6"/>
        <v>0</v>
      </c>
      <c r="P20" s="3">
        <f t="shared" si="6"/>
        <v>0</v>
      </c>
      <c r="Q20" s="3">
        <f t="shared" si="6"/>
        <v>0</v>
      </c>
      <c r="R20" s="3">
        <f t="shared" si="6"/>
        <v>0</v>
      </c>
      <c r="S20" s="3">
        <f>SUM(S18:S19)</f>
        <v>0</v>
      </c>
      <c r="T20" s="3">
        <f>SUM(T18:T19)</f>
        <v>21063.090999999997</v>
      </c>
    </row>
    <row r="21" spans="1:20" s="7" customFormat="1" ht="64.5" customHeight="1" x14ac:dyDescent="0.25">
      <c r="A21" s="20" t="s">
        <v>12</v>
      </c>
      <c r="B21" s="20">
        <v>2201</v>
      </c>
      <c r="C21" s="13" t="s">
        <v>14</v>
      </c>
      <c r="D21" s="33" t="s">
        <v>127</v>
      </c>
      <c r="E21" s="8">
        <f>256484.122504+864.158157+300</f>
        <v>257648.280661</v>
      </c>
      <c r="F21" s="8">
        <f>2555.621182-300</f>
        <v>2255.6211819999999</v>
      </c>
      <c r="G21" s="8"/>
      <c r="H21" s="8">
        <v>110</v>
      </c>
      <c r="I21" s="8">
        <f>44.5+8.5</f>
        <v>53</v>
      </c>
      <c r="J21" s="8"/>
      <c r="K21" s="8"/>
      <c r="L21" s="8"/>
      <c r="M21" s="8"/>
      <c r="N21" s="8"/>
      <c r="O21" s="8">
        <v>7535.3033660000001</v>
      </c>
      <c r="P21" s="27"/>
      <c r="Q21" s="8"/>
      <c r="R21" s="8"/>
      <c r="S21" s="8">
        <f>123.6+45+556+800+6457.46+40+700+1451.378818</f>
        <v>10173.438817999999</v>
      </c>
      <c r="T21" s="16">
        <f>SUM(E21:S21)</f>
        <v>277775.644027</v>
      </c>
    </row>
    <row r="22" spans="1:20" s="2" customFormat="1" ht="15" customHeight="1" x14ac:dyDescent="0.25">
      <c r="A22" s="37" t="s">
        <v>52</v>
      </c>
      <c r="B22" s="37"/>
      <c r="C22" s="37"/>
      <c r="D22" s="24" t="s">
        <v>72</v>
      </c>
      <c r="E22" s="3">
        <f t="shared" ref="E22:S22" si="7">SUM(E21:E21)</f>
        <v>257648.280661</v>
      </c>
      <c r="F22" s="3">
        <f t="shared" si="7"/>
        <v>2255.6211819999999</v>
      </c>
      <c r="G22" s="3">
        <f t="shared" si="7"/>
        <v>0</v>
      </c>
      <c r="H22" s="3">
        <f t="shared" si="7"/>
        <v>110</v>
      </c>
      <c r="I22" s="3">
        <f t="shared" si="7"/>
        <v>53</v>
      </c>
      <c r="J22" s="3">
        <f t="shared" si="7"/>
        <v>0</v>
      </c>
      <c r="K22" s="3">
        <f t="shared" si="7"/>
        <v>0</v>
      </c>
      <c r="L22" s="3">
        <f t="shared" si="7"/>
        <v>0</v>
      </c>
      <c r="M22" s="3">
        <f t="shared" si="7"/>
        <v>0</v>
      </c>
      <c r="N22" s="3">
        <f t="shared" si="7"/>
        <v>0</v>
      </c>
      <c r="O22" s="3">
        <f t="shared" si="7"/>
        <v>7535.3033660000001</v>
      </c>
      <c r="P22" s="3">
        <f t="shared" si="7"/>
        <v>0</v>
      </c>
      <c r="Q22" s="3">
        <f t="shared" si="7"/>
        <v>0</v>
      </c>
      <c r="R22" s="3">
        <f t="shared" si="7"/>
        <v>0</v>
      </c>
      <c r="S22" s="3">
        <f t="shared" si="7"/>
        <v>10173.438817999999</v>
      </c>
      <c r="T22" s="3">
        <f>SUM(T21:T21)</f>
        <v>277775.644027</v>
      </c>
    </row>
    <row r="23" spans="1:20" s="7" customFormat="1" ht="64.5" customHeight="1" x14ac:dyDescent="0.25">
      <c r="A23" s="40" t="s">
        <v>53</v>
      </c>
      <c r="B23" s="40">
        <v>2302</v>
      </c>
      <c r="C23" s="41" t="s">
        <v>35</v>
      </c>
      <c r="D23" s="26" t="s">
        <v>87</v>
      </c>
      <c r="E23" s="8"/>
      <c r="F23" s="8"/>
      <c r="G23" s="8">
        <v>200</v>
      </c>
      <c r="H23" s="8"/>
      <c r="I23" s="8">
        <v>100</v>
      </c>
      <c r="J23" s="8"/>
      <c r="K23" s="8"/>
      <c r="L23" s="8"/>
      <c r="M23" s="8"/>
      <c r="N23" s="8"/>
      <c r="O23" s="8"/>
      <c r="P23" s="8"/>
      <c r="Q23" s="8"/>
      <c r="R23" s="8"/>
      <c r="S23" s="8">
        <v>50</v>
      </c>
      <c r="T23" s="16">
        <f>SUM(E23:S23)</f>
        <v>350</v>
      </c>
    </row>
    <row r="24" spans="1:20" s="7" customFormat="1" ht="49.5" customHeight="1" x14ac:dyDescent="0.25">
      <c r="A24" s="40"/>
      <c r="B24" s="40"/>
      <c r="C24" s="42"/>
      <c r="D24" s="26" t="s">
        <v>90</v>
      </c>
      <c r="E24" s="8">
        <v>100</v>
      </c>
      <c r="F24" s="8">
        <v>60</v>
      </c>
      <c r="G24" s="8">
        <f>150+90</f>
        <v>240</v>
      </c>
      <c r="H24" s="8"/>
      <c r="I24" s="8">
        <v>150</v>
      </c>
      <c r="J24" s="8"/>
      <c r="K24" s="8"/>
      <c r="L24" s="8"/>
      <c r="M24" s="8"/>
      <c r="N24" s="8"/>
      <c r="O24" s="8"/>
      <c r="P24" s="8"/>
      <c r="Q24" s="8"/>
      <c r="R24" s="8"/>
      <c r="S24" s="8">
        <v>300</v>
      </c>
      <c r="T24" s="16">
        <f>SUM(E24:S24)</f>
        <v>850</v>
      </c>
    </row>
    <row r="25" spans="1:20" s="2" customFormat="1" ht="15" customHeight="1" x14ac:dyDescent="0.25">
      <c r="A25" s="37" t="s">
        <v>52</v>
      </c>
      <c r="B25" s="37"/>
      <c r="C25" s="37"/>
      <c r="D25" s="24" t="s">
        <v>72</v>
      </c>
      <c r="E25" s="3">
        <f t="shared" ref="E25:R25" si="8">SUM(E23:E24)</f>
        <v>100</v>
      </c>
      <c r="F25" s="3">
        <f t="shared" si="8"/>
        <v>60</v>
      </c>
      <c r="G25" s="3">
        <f>SUM(G23:G24)</f>
        <v>440</v>
      </c>
      <c r="H25" s="3">
        <f t="shared" si="8"/>
        <v>0</v>
      </c>
      <c r="I25" s="3">
        <f t="shared" si="8"/>
        <v>250</v>
      </c>
      <c r="J25" s="3">
        <f t="shared" si="8"/>
        <v>0</v>
      </c>
      <c r="K25" s="3">
        <f t="shared" si="8"/>
        <v>0</v>
      </c>
      <c r="L25" s="3">
        <f t="shared" si="8"/>
        <v>0</v>
      </c>
      <c r="M25" s="3">
        <f t="shared" si="8"/>
        <v>0</v>
      </c>
      <c r="N25" s="3">
        <f t="shared" si="8"/>
        <v>0</v>
      </c>
      <c r="O25" s="3">
        <f t="shared" si="8"/>
        <v>0</v>
      </c>
      <c r="P25" s="3">
        <f t="shared" si="8"/>
        <v>0</v>
      </c>
      <c r="Q25" s="3">
        <f t="shared" si="8"/>
        <v>0</v>
      </c>
      <c r="R25" s="3">
        <f t="shared" si="8"/>
        <v>0</v>
      </c>
      <c r="S25" s="3">
        <f>SUM(S23:S24)</f>
        <v>350</v>
      </c>
      <c r="T25" s="3">
        <f>SUM(T23:T24)</f>
        <v>1200</v>
      </c>
    </row>
    <row r="26" spans="1:20" s="31" customFormat="1" ht="15" customHeight="1" x14ac:dyDescent="0.25">
      <c r="A26" s="40" t="s">
        <v>7</v>
      </c>
      <c r="B26" s="17">
        <v>2402</v>
      </c>
      <c r="C26" s="14" t="s">
        <v>33</v>
      </c>
      <c r="D26" s="32" t="s">
        <v>103</v>
      </c>
      <c r="E26" s="8">
        <v>700</v>
      </c>
      <c r="F26" s="8">
        <v>116.04</v>
      </c>
      <c r="G26" s="8">
        <f>1530+1020+903.3</f>
        <v>3453.3</v>
      </c>
      <c r="H26" s="8">
        <v>3224.089911</v>
      </c>
      <c r="I26" s="8"/>
      <c r="J26" s="8"/>
      <c r="K26" s="8"/>
      <c r="L26" s="8"/>
      <c r="M26" s="8"/>
      <c r="N26" s="8"/>
      <c r="O26" s="8"/>
      <c r="P26" s="8"/>
      <c r="Q26" s="22">
        <f>21360.974654</f>
        <v>21360.974654000001</v>
      </c>
      <c r="R26" s="8"/>
      <c r="S26" s="8">
        <v>200</v>
      </c>
      <c r="T26" s="16">
        <f>SUM(E26:S26)</f>
        <v>29054.404565000001</v>
      </c>
    </row>
    <row r="27" spans="1:20" s="7" customFormat="1" ht="30.6" customHeight="1" x14ac:dyDescent="0.25">
      <c r="A27" s="40"/>
      <c r="B27" s="15">
        <v>2408</v>
      </c>
      <c r="C27" s="12" t="s">
        <v>27</v>
      </c>
      <c r="D27" s="26" t="s">
        <v>114</v>
      </c>
      <c r="E27" s="8"/>
      <c r="F27" s="8">
        <f>3580-215</f>
        <v>3365</v>
      </c>
      <c r="G27" s="8">
        <v>1500</v>
      </c>
      <c r="H27" s="8"/>
      <c r="I27" s="8"/>
      <c r="J27" s="8"/>
      <c r="K27" s="8"/>
      <c r="L27" s="8"/>
      <c r="M27" s="8"/>
      <c r="N27" s="8"/>
      <c r="O27" s="8"/>
      <c r="P27" s="8">
        <f>31732.03601192</f>
        <v>31732.036011920001</v>
      </c>
      <c r="Q27" s="8">
        <v>10159.240421</v>
      </c>
      <c r="R27" s="18"/>
      <c r="S27" s="8"/>
      <c r="T27" s="16">
        <f>SUM(E27:S27)</f>
        <v>46756.276432920007</v>
      </c>
    </row>
    <row r="28" spans="1:20" s="7" customFormat="1" ht="45" customHeight="1" x14ac:dyDescent="0.25">
      <c r="A28" s="40"/>
      <c r="B28" s="15">
        <v>2409</v>
      </c>
      <c r="C28" s="12" t="s">
        <v>26</v>
      </c>
      <c r="D28" s="32" t="s">
        <v>115</v>
      </c>
      <c r="E28" s="8"/>
      <c r="F28" s="8"/>
      <c r="G28" s="8"/>
      <c r="H28" s="8"/>
      <c r="I28" s="8"/>
      <c r="J28" s="8"/>
      <c r="K28" s="8"/>
      <c r="L28" s="8"/>
      <c r="M28" s="8">
        <f>23050.287055-2800+2000+2800</f>
        <v>25050.287055000001</v>
      </c>
      <c r="N28" s="8"/>
      <c r="O28" s="8"/>
      <c r="P28" s="8"/>
      <c r="Q28" s="8"/>
      <c r="R28" s="8"/>
      <c r="S28" s="8"/>
      <c r="T28" s="16">
        <f>SUM(E28:S28)</f>
        <v>25050.287055000001</v>
      </c>
    </row>
    <row r="29" spans="1:20" ht="15" customHeight="1" x14ac:dyDescent="0.25">
      <c r="A29" s="37" t="s">
        <v>52</v>
      </c>
      <c r="B29" s="37"/>
      <c r="C29" s="37"/>
      <c r="D29" s="24" t="s">
        <v>72</v>
      </c>
      <c r="E29" s="3">
        <f t="shared" ref="E29:T29" si="9">SUM(E26:E28)</f>
        <v>700</v>
      </c>
      <c r="F29" s="3">
        <f t="shared" si="9"/>
        <v>3481.04</v>
      </c>
      <c r="G29" s="3">
        <f t="shared" si="9"/>
        <v>4953.3</v>
      </c>
      <c r="H29" s="3">
        <f t="shared" si="9"/>
        <v>3224.089911</v>
      </c>
      <c r="I29" s="3">
        <f t="shared" si="9"/>
        <v>0</v>
      </c>
      <c r="J29" s="3">
        <f t="shared" si="9"/>
        <v>0</v>
      </c>
      <c r="K29" s="3">
        <f t="shared" si="9"/>
        <v>0</v>
      </c>
      <c r="L29" s="3">
        <f t="shared" si="9"/>
        <v>0</v>
      </c>
      <c r="M29" s="3">
        <f t="shared" si="9"/>
        <v>25050.287055000001</v>
      </c>
      <c r="N29" s="3">
        <f t="shared" si="9"/>
        <v>0</v>
      </c>
      <c r="O29" s="3">
        <f t="shared" si="9"/>
        <v>0</v>
      </c>
      <c r="P29" s="3">
        <f t="shared" si="9"/>
        <v>31732.036011920001</v>
      </c>
      <c r="Q29" s="3">
        <f t="shared" si="9"/>
        <v>31520.215075</v>
      </c>
      <c r="R29" s="3">
        <f t="shared" si="9"/>
        <v>0</v>
      </c>
      <c r="S29" s="3">
        <f t="shared" si="9"/>
        <v>200</v>
      </c>
      <c r="T29" s="3">
        <f t="shared" si="9"/>
        <v>100860.96805292001</v>
      </c>
    </row>
    <row r="30" spans="1:20" s="6" customFormat="1" ht="105.75" customHeight="1" x14ac:dyDescent="0.25">
      <c r="A30" s="40" t="s">
        <v>9</v>
      </c>
      <c r="B30" s="40">
        <v>3201</v>
      </c>
      <c r="C30" s="41" t="s">
        <v>29</v>
      </c>
      <c r="D30" s="26" t="s">
        <v>116</v>
      </c>
      <c r="E30" s="8">
        <v>13.5</v>
      </c>
      <c r="F30" s="8">
        <v>50</v>
      </c>
      <c r="G30" s="8"/>
      <c r="H30" s="8"/>
      <c r="I30" s="8"/>
      <c r="J30" s="8"/>
      <c r="K30" s="8"/>
      <c r="L30" s="8"/>
      <c r="M30" s="8"/>
      <c r="N30" s="8"/>
      <c r="O30" s="8"/>
      <c r="P30" s="8"/>
      <c r="Q30" s="8"/>
      <c r="R30" s="8"/>
      <c r="S30" s="8">
        <v>70</v>
      </c>
      <c r="T30" s="16">
        <f t="shared" ref="T30:T40" si="10">SUM(E30:S30)</f>
        <v>133.5</v>
      </c>
    </row>
    <row r="31" spans="1:20" s="6" customFormat="1" ht="227.25" customHeight="1" x14ac:dyDescent="0.25">
      <c r="A31" s="40"/>
      <c r="B31" s="40"/>
      <c r="C31" s="43"/>
      <c r="D31" s="32" t="s">
        <v>117</v>
      </c>
      <c r="E31" s="8"/>
      <c r="F31" s="8"/>
      <c r="G31" s="8"/>
      <c r="H31" s="8">
        <v>12.65</v>
      </c>
      <c r="I31" s="8">
        <v>0.25</v>
      </c>
      <c r="J31" s="8"/>
      <c r="K31" s="8"/>
      <c r="L31" s="8"/>
      <c r="M31" s="8"/>
      <c r="N31" s="8"/>
      <c r="O31" s="8"/>
      <c r="P31" s="8"/>
      <c r="Q31" s="8"/>
      <c r="R31" s="8"/>
      <c r="S31" s="8"/>
      <c r="T31" s="16">
        <f t="shared" si="10"/>
        <v>12.9</v>
      </c>
    </row>
    <row r="32" spans="1:20" s="6" customFormat="1" ht="69" customHeight="1" x14ac:dyDescent="0.25">
      <c r="A32" s="40"/>
      <c r="B32" s="40"/>
      <c r="C32" s="42"/>
      <c r="D32" s="26" t="s">
        <v>118</v>
      </c>
      <c r="E32" s="8"/>
      <c r="F32" s="8"/>
      <c r="G32" s="8"/>
      <c r="H32" s="8">
        <v>450</v>
      </c>
      <c r="I32" s="8"/>
      <c r="J32" s="8"/>
      <c r="K32" s="8"/>
      <c r="L32" s="8"/>
      <c r="M32" s="8"/>
      <c r="N32" s="8"/>
      <c r="O32" s="8"/>
      <c r="P32" s="8"/>
      <c r="Q32" s="8"/>
      <c r="R32" s="8"/>
      <c r="S32" s="8">
        <v>450</v>
      </c>
      <c r="T32" s="16">
        <f t="shared" si="10"/>
        <v>900</v>
      </c>
    </row>
    <row r="33" spans="1:20" s="6" customFormat="1" ht="174.75" customHeight="1" x14ac:dyDescent="0.25">
      <c r="A33" s="40"/>
      <c r="B33" s="40">
        <v>3202</v>
      </c>
      <c r="C33" s="41" t="s">
        <v>31</v>
      </c>
      <c r="D33" s="32" t="s">
        <v>120</v>
      </c>
      <c r="E33" s="8"/>
      <c r="F33" s="8"/>
      <c r="G33" s="8"/>
      <c r="H33" s="8">
        <v>616.71401500000002</v>
      </c>
      <c r="I33" s="8">
        <v>1</v>
      </c>
      <c r="J33" s="8"/>
      <c r="K33" s="8"/>
      <c r="L33" s="8"/>
      <c r="M33" s="8"/>
      <c r="N33" s="8"/>
      <c r="O33" s="8"/>
      <c r="P33" s="8"/>
      <c r="Q33" s="8"/>
      <c r="R33" s="8"/>
      <c r="S33" s="8"/>
      <c r="T33" s="16">
        <f t="shared" si="10"/>
        <v>617.71401500000002</v>
      </c>
    </row>
    <row r="34" spans="1:20" s="6" customFormat="1" ht="84.75" customHeight="1" x14ac:dyDescent="0.25">
      <c r="A34" s="40"/>
      <c r="B34" s="40"/>
      <c r="C34" s="42"/>
      <c r="D34" s="26" t="s">
        <v>119</v>
      </c>
      <c r="E34" s="8">
        <v>100</v>
      </c>
      <c r="F34" s="8">
        <v>124.54721000000001</v>
      </c>
      <c r="G34" s="8">
        <v>50</v>
      </c>
      <c r="H34" s="8"/>
      <c r="I34" s="8"/>
      <c r="J34" s="8"/>
      <c r="K34" s="8"/>
      <c r="L34" s="8"/>
      <c r="M34" s="8"/>
      <c r="N34" s="8"/>
      <c r="O34" s="8"/>
      <c r="P34" s="8"/>
      <c r="Q34" s="8"/>
      <c r="R34" s="8"/>
      <c r="S34" s="8"/>
      <c r="T34" s="16">
        <f t="shared" si="10"/>
        <v>274.54721000000001</v>
      </c>
    </row>
    <row r="35" spans="1:20" s="6" customFormat="1" ht="165.75" customHeight="1" x14ac:dyDescent="0.25">
      <c r="A35" s="40"/>
      <c r="B35" s="15">
        <v>3203</v>
      </c>
      <c r="C35" s="12" t="s">
        <v>30</v>
      </c>
      <c r="D35" s="26" t="s">
        <v>121</v>
      </c>
      <c r="E35" s="8">
        <v>160</v>
      </c>
      <c r="F35" s="8"/>
      <c r="G35" s="8">
        <v>41.7</v>
      </c>
      <c r="H35" s="8">
        <f>481.375+23.7</f>
        <v>505.07499999999999</v>
      </c>
      <c r="I35" s="8">
        <v>22</v>
      </c>
      <c r="J35" s="8"/>
      <c r="K35" s="8"/>
      <c r="L35" s="8"/>
      <c r="M35" s="8"/>
      <c r="N35" s="8"/>
      <c r="O35" s="8"/>
      <c r="P35" s="8"/>
      <c r="Q35" s="8"/>
      <c r="R35" s="8"/>
      <c r="S35" s="8"/>
      <c r="T35" s="16">
        <f t="shared" si="10"/>
        <v>728.77499999999998</v>
      </c>
    </row>
    <row r="36" spans="1:20" s="6" customFormat="1" ht="74.25" customHeight="1" x14ac:dyDescent="0.25">
      <c r="A36" s="40"/>
      <c r="B36" s="40">
        <v>3204</v>
      </c>
      <c r="C36" s="41" t="s">
        <v>68</v>
      </c>
      <c r="D36" s="26" t="s">
        <v>116</v>
      </c>
      <c r="E36" s="8">
        <v>86.5</v>
      </c>
      <c r="F36" s="8"/>
      <c r="G36" s="8"/>
      <c r="H36" s="8"/>
      <c r="I36" s="8"/>
      <c r="J36" s="8"/>
      <c r="K36" s="8"/>
      <c r="L36" s="8"/>
      <c r="M36" s="8"/>
      <c r="N36" s="8"/>
      <c r="O36" s="8"/>
      <c r="P36" s="8"/>
      <c r="Q36" s="8"/>
      <c r="R36" s="8"/>
      <c r="S36" s="8"/>
      <c r="T36" s="16">
        <f t="shared" si="10"/>
        <v>86.5</v>
      </c>
    </row>
    <row r="37" spans="1:20" s="6" customFormat="1" ht="56.25" customHeight="1" x14ac:dyDescent="0.25">
      <c r="A37" s="40"/>
      <c r="B37" s="40"/>
      <c r="C37" s="42"/>
      <c r="D37" s="26" t="s">
        <v>122</v>
      </c>
      <c r="E37" s="8"/>
      <c r="F37" s="8"/>
      <c r="G37" s="8">
        <v>5.52</v>
      </c>
      <c r="H37" s="8"/>
      <c r="I37" s="8">
        <v>7.1</v>
      </c>
      <c r="J37" s="8"/>
      <c r="K37" s="8"/>
      <c r="L37" s="8"/>
      <c r="M37" s="8"/>
      <c r="N37" s="8"/>
      <c r="O37" s="8"/>
      <c r="P37" s="8"/>
      <c r="Q37" s="8"/>
      <c r="R37" s="8"/>
      <c r="S37" s="8"/>
      <c r="T37" s="16">
        <f t="shared" si="10"/>
        <v>12.62</v>
      </c>
    </row>
    <row r="38" spans="1:20" s="6" customFormat="1" ht="106.5" customHeight="1" x14ac:dyDescent="0.25">
      <c r="A38" s="40"/>
      <c r="B38" s="15">
        <v>3206</v>
      </c>
      <c r="C38" s="12" t="s">
        <v>70</v>
      </c>
      <c r="D38" s="26" t="s">
        <v>123</v>
      </c>
      <c r="E38" s="8">
        <v>490</v>
      </c>
      <c r="F38" s="8"/>
      <c r="G38" s="8">
        <v>28.9</v>
      </c>
      <c r="H38" s="8">
        <v>6.3250000000000002</v>
      </c>
      <c r="I38" s="8">
        <v>99.75</v>
      </c>
      <c r="J38" s="8"/>
      <c r="K38" s="8"/>
      <c r="L38" s="8"/>
      <c r="M38" s="8"/>
      <c r="N38" s="8"/>
      <c r="O38" s="8"/>
      <c r="P38" s="8"/>
      <c r="Q38" s="8"/>
      <c r="R38" s="8"/>
      <c r="S38" s="8"/>
      <c r="T38" s="16">
        <f t="shared" si="10"/>
        <v>624.97500000000002</v>
      </c>
    </row>
    <row r="39" spans="1:20" s="6" customFormat="1" ht="117.75" customHeight="1" x14ac:dyDescent="0.25">
      <c r="A39" s="40"/>
      <c r="B39" s="40">
        <v>3208</v>
      </c>
      <c r="C39" s="41" t="s">
        <v>69</v>
      </c>
      <c r="D39" s="26" t="s">
        <v>124</v>
      </c>
      <c r="E39" s="8"/>
      <c r="F39" s="8"/>
      <c r="G39" s="8">
        <v>23.88</v>
      </c>
      <c r="H39" s="8"/>
      <c r="I39" s="8">
        <v>19.899999999999999</v>
      </c>
      <c r="J39" s="8"/>
      <c r="K39" s="8"/>
      <c r="L39" s="8"/>
      <c r="M39" s="8"/>
      <c r="N39" s="8"/>
      <c r="O39" s="8"/>
      <c r="P39" s="8"/>
      <c r="Q39" s="8"/>
      <c r="R39" s="8"/>
      <c r="S39" s="8"/>
      <c r="T39" s="16">
        <f t="shared" si="10"/>
        <v>43.78</v>
      </c>
    </row>
    <row r="40" spans="1:20" s="6" customFormat="1" ht="66.75" customHeight="1" x14ac:dyDescent="0.25">
      <c r="A40" s="40"/>
      <c r="B40" s="40"/>
      <c r="C40" s="42"/>
      <c r="D40" s="26" t="s">
        <v>119</v>
      </c>
      <c r="E40" s="8"/>
      <c r="F40" s="8"/>
      <c r="G40" s="8">
        <v>50</v>
      </c>
      <c r="H40" s="8"/>
      <c r="I40" s="8"/>
      <c r="J40" s="8"/>
      <c r="K40" s="8"/>
      <c r="L40" s="8"/>
      <c r="M40" s="8"/>
      <c r="N40" s="8"/>
      <c r="O40" s="8"/>
      <c r="P40" s="8"/>
      <c r="Q40" s="8"/>
      <c r="R40" s="8"/>
      <c r="S40" s="8"/>
      <c r="T40" s="16">
        <f t="shared" si="10"/>
        <v>50</v>
      </c>
    </row>
    <row r="41" spans="1:20" ht="15" customHeight="1" x14ac:dyDescent="0.25">
      <c r="A41" s="37" t="s">
        <v>52</v>
      </c>
      <c r="B41" s="37"/>
      <c r="C41" s="37"/>
      <c r="D41" s="24" t="s">
        <v>72</v>
      </c>
      <c r="E41" s="3">
        <f>SUM(E30:E40)</f>
        <v>850</v>
      </c>
      <c r="F41" s="3">
        <f t="shared" ref="F41:S41" si="11">SUM(F30:F40)</f>
        <v>174.54721000000001</v>
      </c>
      <c r="G41" s="3">
        <f t="shared" si="11"/>
        <v>200</v>
      </c>
      <c r="H41" s="3">
        <f t="shared" si="11"/>
        <v>1590.7640150000002</v>
      </c>
      <c r="I41" s="3">
        <f t="shared" si="11"/>
        <v>150</v>
      </c>
      <c r="J41" s="3">
        <f t="shared" si="11"/>
        <v>0</v>
      </c>
      <c r="K41" s="3">
        <f t="shared" si="11"/>
        <v>0</v>
      </c>
      <c r="L41" s="3">
        <f t="shared" si="11"/>
        <v>0</v>
      </c>
      <c r="M41" s="3">
        <f t="shared" si="11"/>
        <v>0</v>
      </c>
      <c r="N41" s="3">
        <f t="shared" si="11"/>
        <v>0</v>
      </c>
      <c r="O41" s="3">
        <f t="shared" si="11"/>
        <v>0</v>
      </c>
      <c r="P41" s="3">
        <f t="shared" si="11"/>
        <v>0</v>
      </c>
      <c r="Q41" s="3">
        <f t="shared" si="11"/>
        <v>0</v>
      </c>
      <c r="R41" s="3">
        <f t="shared" si="11"/>
        <v>0</v>
      </c>
      <c r="S41" s="3">
        <f t="shared" si="11"/>
        <v>520</v>
      </c>
      <c r="T41" s="3">
        <f>SUM(T30:T40)</f>
        <v>3485.3112249999999</v>
      </c>
    </row>
    <row r="42" spans="1:20" s="7" customFormat="1" ht="63.75" customHeight="1" x14ac:dyDescent="0.25">
      <c r="A42" s="38" t="s">
        <v>4</v>
      </c>
      <c r="B42" s="20">
        <v>3302</v>
      </c>
      <c r="C42" s="13" t="s">
        <v>20</v>
      </c>
      <c r="D42" s="28" t="s">
        <v>140</v>
      </c>
      <c r="E42" s="8">
        <v>615.94007000000011</v>
      </c>
      <c r="F42" s="8">
        <v>484.05993000000001</v>
      </c>
      <c r="G42" s="8">
        <v>0</v>
      </c>
      <c r="H42" s="8">
        <v>0</v>
      </c>
      <c r="I42" s="8">
        <v>0</v>
      </c>
      <c r="J42" s="8">
        <v>700</v>
      </c>
      <c r="K42" s="8">
        <v>0</v>
      </c>
      <c r="L42" s="8">
        <v>0</v>
      </c>
      <c r="M42" s="8">
        <v>0</v>
      </c>
      <c r="N42" s="8">
        <v>0</v>
      </c>
      <c r="O42" s="8">
        <v>0</v>
      </c>
      <c r="P42" s="8">
        <v>0</v>
      </c>
      <c r="Q42" s="8">
        <v>0</v>
      </c>
      <c r="R42" s="8">
        <v>0</v>
      </c>
      <c r="S42" s="8">
        <v>1000</v>
      </c>
      <c r="T42" s="8">
        <f t="shared" ref="T42:T50" si="12">SUM(E42:S42)</f>
        <v>2800</v>
      </c>
    </row>
    <row r="43" spans="1:20" s="7" customFormat="1" ht="210" x14ac:dyDescent="0.25">
      <c r="A43" s="38"/>
      <c r="B43" s="38">
        <v>3301</v>
      </c>
      <c r="C43" s="13" t="s">
        <v>21</v>
      </c>
      <c r="D43" s="33" t="s">
        <v>135</v>
      </c>
      <c r="E43" s="8">
        <v>520</v>
      </c>
      <c r="F43" s="8">
        <v>200</v>
      </c>
      <c r="G43" s="8">
        <v>100</v>
      </c>
      <c r="H43" s="8">
        <v>0</v>
      </c>
      <c r="I43" s="8">
        <v>197</v>
      </c>
      <c r="J43" s="8">
        <f>1888.4344-346.0543</f>
        <v>1542.3801000000001</v>
      </c>
      <c r="K43" s="8">
        <v>0</v>
      </c>
      <c r="L43" s="8">
        <v>0</v>
      </c>
      <c r="M43" s="8">
        <v>0</v>
      </c>
      <c r="N43" s="8">
        <v>0</v>
      </c>
      <c r="O43" s="8">
        <v>30</v>
      </c>
      <c r="P43" s="8">
        <v>0</v>
      </c>
      <c r="Q43" s="8">
        <v>0</v>
      </c>
      <c r="R43" s="8">
        <v>0</v>
      </c>
      <c r="S43" s="8">
        <v>150</v>
      </c>
      <c r="T43" s="16">
        <f t="shared" si="12"/>
        <v>2739.3801000000003</v>
      </c>
    </row>
    <row r="44" spans="1:20" s="7" customFormat="1" ht="156" customHeight="1" x14ac:dyDescent="0.25">
      <c r="A44" s="38"/>
      <c r="B44" s="38"/>
      <c r="C44" s="13" t="s">
        <v>21</v>
      </c>
      <c r="D44" s="33" t="s">
        <v>131</v>
      </c>
      <c r="E44" s="8">
        <v>200</v>
      </c>
      <c r="F44" s="8">
        <v>17.03</v>
      </c>
      <c r="G44" s="8">
        <v>182.97</v>
      </c>
      <c r="H44" s="8"/>
      <c r="I44" s="8">
        <v>87</v>
      </c>
      <c r="J44" s="8"/>
      <c r="K44" s="8"/>
      <c r="L44" s="8"/>
      <c r="M44" s="8"/>
      <c r="N44" s="8"/>
      <c r="O44" s="8"/>
      <c r="P44" s="8"/>
      <c r="Q44" s="8"/>
      <c r="R44" s="8"/>
      <c r="S44" s="8">
        <v>200</v>
      </c>
      <c r="T44" s="16">
        <f t="shared" si="12"/>
        <v>687</v>
      </c>
    </row>
    <row r="45" spans="1:20" s="7" customFormat="1" ht="63.75" customHeight="1" x14ac:dyDescent="0.25">
      <c r="A45" s="38"/>
      <c r="B45" s="38"/>
      <c r="C45" s="12" t="s">
        <v>21</v>
      </c>
      <c r="D45" s="26" t="s">
        <v>104</v>
      </c>
      <c r="E45" s="8">
        <v>912.49487999999997</v>
      </c>
      <c r="F45" s="8">
        <v>1520.6584110599999</v>
      </c>
      <c r="G45" s="8"/>
      <c r="H45" s="8"/>
      <c r="I45" s="8"/>
      <c r="J45" s="8"/>
      <c r="K45" s="8"/>
      <c r="L45" s="8"/>
      <c r="M45" s="8"/>
      <c r="N45" s="8"/>
      <c r="O45" s="8"/>
      <c r="P45" s="8"/>
      <c r="Q45" s="8">
        <v>870</v>
      </c>
      <c r="R45" s="8"/>
      <c r="S45" s="8"/>
      <c r="T45" s="16">
        <f t="shared" si="12"/>
        <v>3303.1532910599999</v>
      </c>
    </row>
    <row r="46" spans="1:20" s="7" customFormat="1" ht="71.25" customHeight="1" x14ac:dyDescent="0.25">
      <c r="A46" s="38"/>
      <c r="B46" s="38">
        <v>3302</v>
      </c>
      <c r="C46" s="13" t="s">
        <v>20</v>
      </c>
      <c r="D46" s="28" t="s">
        <v>107</v>
      </c>
      <c r="E46" s="8">
        <v>180</v>
      </c>
      <c r="F46" s="8"/>
      <c r="G46" s="8"/>
      <c r="H46" s="8"/>
      <c r="I46" s="8">
        <v>14.4</v>
      </c>
      <c r="J46" s="8">
        <v>180</v>
      </c>
      <c r="K46" s="8"/>
      <c r="L46" s="8"/>
      <c r="M46" s="8"/>
      <c r="N46" s="8"/>
      <c r="O46" s="8"/>
      <c r="P46" s="8"/>
      <c r="Q46" s="8"/>
      <c r="R46" s="8"/>
      <c r="S46" s="8">
        <v>50</v>
      </c>
      <c r="T46" s="16">
        <f t="shared" si="12"/>
        <v>424.4</v>
      </c>
    </row>
    <row r="47" spans="1:20" s="7" customFormat="1" ht="71.25" customHeight="1" x14ac:dyDescent="0.25">
      <c r="A47" s="38"/>
      <c r="B47" s="38"/>
      <c r="C47" s="13" t="s">
        <v>49</v>
      </c>
      <c r="D47" s="28" t="s">
        <v>132</v>
      </c>
      <c r="E47" s="8"/>
      <c r="F47" s="8"/>
      <c r="G47" s="8"/>
      <c r="H47" s="8"/>
      <c r="I47" s="8">
        <v>13</v>
      </c>
      <c r="J47" s="8"/>
      <c r="K47" s="8"/>
      <c r="L47" s="8"/>
      <c r="M47" s="8"/>
      <c r="N47" s="8"/>
      <c r="O47" s="8"/>
      <c r="P47" s="8"/>
      <c r="Q47" s="8"/>
      <c r="R47" s="8"/>
      <c r="S47" s="8"/>
      <c r="T47" s="16">
        <f t="shared" si="12"/>
        <v>13</v>
      </c>
    </row>
    <row r="48" spans="1:20" s="7" customFormat="1" ht="65.25" customHeight="1" x14ac:dyDescent="0.25">
      <c r="A48" s="38"/>
      <c r="B48" s="38"/>
      <c r="C48" s="13" t="s">
        <v>20</v>
      </c>
      <c r="D48" s="28" t="s">
        <v>89</v>
      </c>
      <c r="E48" s="8"/>
      <c r="F48" s="8">
        <v>60</v>
      </c>
      <c r="G48" s="8">
        <v>100</v>
      </c>
      <c r="H48" s="8"/>
      <c r="I48" s="8"/>
      <c r="J48" s="8"/>
      <c r="K48" s="8"/>
      <c r="L48" s="8"/>
      <c r="M48" s="8"/>
      <c r="N48" s="8"/>
      <c r="O48" s="8"/>
      <c r="P48" s="8"/>
      <c r="Q48" s="8"/>
      <c r="R48" s="8"/>
      <c r="S48" s="8"/>
      <c r="T48" s="16">
        <f t="shared" si="12"/>
        <v>160</v>
      </c>
    </row>
    <row r="49" spans="1:20" s="7" customFormat="1" ht="96.75" customHeight="1" x14ac:dyDescent="0.25">
      <c r="A49" s="38"/>
      <c r="B49" s="38"/>
      <c r="C49" s="13" t="s">
        <v>20</v>
      </c>
      <c r="D49" s="28" t="s">
        <v>133</v>
      </c>
      <c r="E49" s="8"/>
      <c r="F49" s="8"/>
      <c r="G49" s="8">
        <v>80</v>
      </c>
      <c r="H49" s="8"/>
      <c r="I49" s="8"/>
      <c r="J49" s="8"/>
      <c r="K49" s="8"/>
      <c r="L49" s="8"/>
      <c r="M49" s="8"/>
      <c r="N49" s="8"/>
      <c r="O49" s="16"/>
      <c r="P49" s="8"/>
      <c r="Q49" s="8"/>
      <c r="R49" s="8"/>
      <c r="S49" s="8"/>
      <c r="T49" s="16">
        <f t="shared" si="12"/>
        <v>80</v>
      </c>
    </row>
    <row r="50" spans="1:20" s="7" customFormat="1" ht="80.25" customHeight="1" x14ac:dyDescent="0.25">
      <c r="A50" s="38"/>
      <c r="B50" s="38"/>
      <c r="C50" s="12" t="s">
        <v>49</v>
      </c>
      <c r="D50" s="26" t="s">
        <v>97</v>
      </c>
      <c r="E50" s="8"/>
      <c r="F50" s="8"/>
      <c r="G50" s="8"/>
      <c r="H50" s="8">
        <v>239.036</v>
      </c>
      <c r="I50" s="8"/>
      <c r="J50" s="8"/>
      <c r="K50" s="8"/>
      <c r="L50" s="8"/>
      <c r="M50" s="8"/>
      <c r="N50" s="8"/>
      <c r="O50" s="8"/>
      <c r="P50" s="8"/>
      <c r="Q50" s="8"/>
      <c r="R50" s="8"/>
      <c r="S50" s="8"/>
      <c r="T50" s="16">
        <f t="shared" si="12"/>
        <v>239.036</v>
      </c>
    </row>
    <row r="51" spans="1:20" s="7" customFormat="1" ht="15" customHeight="1" x14ac:dyDescent="0.25">
      <c r="A51" s="37" t="s">
        <v>52</v>
      </c>
      <c r="B51" s="37"/>
      <c r="C51" s="37"/>
      <c r="D51" s="24" t="s">
        <v>72</v>
      </c>
      <c r="E51" s="3">
        <f>SUM(E42:E50)</f>
        <v>2428.4349499999998</v>
      </c>
      <c r="F51" s="3">
        <f>SUM(F42:F50)</f>
        <v>2281.7483410599998</v>
      </c>
      <c r="G51" s="3">
        <f>SUM(G42:G50)</f>
        <v>462.97</v>
      </c>
      <c r="H51" s="3">
        <f t="shared" ref="H51:S51" si="13">SUM(H42:H50)</f>
        <v>239.036</v>
      </c>
      <c r="I51" s="3">
        <f t="shared" si="13"/>
        <v>311.39999999999998</v>
      </c>
      <c r="J51" s="3">
        <f t="shared" si="13"/>
        <v>2422.3801000000003</v>
      </c>
      <c r="K51" s="3">
        <f t="shared" si="13"/>
        <v>0</v>
      </c>
      <c r="L51" s="3">
        <f t="shared" si="13"/>
        <v>0</v>
      </c>
      <c r="M51" s="3">
        <f t="shared" si="13"/>
        <v>0</v>
      </c>
      <c r="N51" s="3">
        <f t="shared" si="13"/>
        <v>0</v>
      </c>
      <c r="O51" s="3">
        <f t="shared" si="13"/>
        <v>30</v>
      </c>
      <c r="P51" s="3">
        <f t="shared" si="13"/>
        <v>0</v>
      </c>
      <c r="Q51" s="3">
        <f t="shared" si="13"/>
        <v>870</v>
      </c>
      <c r="R51" s="3">
        <f t="shared" si="13"/>
        <v>0</v>
      </c>
      <c r="S51" s="3">
        <f t="shared" si="13"/>
        <v>1400</v>
      </c>
      <c r="T51" s="3">
        <f>SUM(T42:T50)</f>
        <v>10445.96939106</v>
      </c>
    </row>
    <row r="52" spans="1:20" s="7" customFormat="1" ht="87" customHeight="1" x14ac:dyDescent="0.25">
      <c r="A52" s="15" t="s">
        <v>142</v>
      </c>
      <c r="B52" s="15">
        <v>3601</v>
      </c>
      <c r="C52" s="12" t="s">
        <v>24</v>
      </c>
      <c r="D52" s="26" t="s">
        <v>107</v>
      </c>
      <c r="E52" s="30"/>
      <c r="F52" s="30"/>
      <c r="G52" s="30"/>
      <c r="H52" s="30"/>
      <c r="I52" s="30"/>
      <c r="J52" s="30">
        <v>346.05430000000001</v>
      </c>
      <c r="K52" s="30"/>
      <c r="L52" s="30"/>
      <c r="M52" s="30"/>
      <c r="N52" s="30"/>
      <c r="O52" s="30"/>
      <c r="P52" s="30"/>
      <c r="Q52" s="30"/>
      <c r="R52" s="30"/>
      <c r="S52" s="30"/>
      <c r="T52" s="30">
        <f>SUM(E52:S52)</f>
        <v>346.05430000000001</v>
      </c>
    </row>
    <row r="53" spans="1:20" s="7" customFormat="1" ht="15" customHeight="1" x14ac:dyDescent="0.25">
      <c r="A53" s="37" t="s">
        <v>52</v>
      </c>
      <c r="B53" s="37"/>
      <c r="C53" s="37"/>
      <c r="D53" s="24" t="s">
        <v>72</v>
      </c>
      <c r="E53" s="3">
        <f>SUM(E52)</f>
        <v>0</v>
      </c>
      <c r="F53" s="3">
        <f t="shared" ref="F53:P53" si="14">SUM(F52)</f>
        <v>0</v>
      </c>
      <c r="G53" s="3">
        <f t="shared" si="14"/>
        <v>0</v>
      </c>
      <c r="H53" s="3">
        <f t="shared" si="14"/>
        <v>0</v>
      </c>
      <c r="I53" s="3">
        <f t="shared" si="14"/>
        <v>0</v>
      </c>
      <c r="J53" s="3">
        <f>SUM(J52)</f>
        <v>346.05430000000001</v>
      </c>
      <c r="K53" s="3">
        <f>SUM(K52)</f>
        <v>0</v>
      </c>
      <c r="L53" s="3">
        <f t="shared" si="14"/>
        <v>0</v>
      </c>
      <c r="M53" s="3">
        <f t="shared" si="14"/>
        <v>0</v>
      </c>
      <c r="N53" s="3">
        <f t="shared" si="14"/>
        <v>0</v>
      </c>
      <c r="O53" s="3">
        <f t="shared" si="14"/>
        <v>0</v>
      </c>
      <c r="P53" s="3">
        <f t="shared" si="14"/>
        <v>0</v>
      </c>
      <c r="Q53" s="3">
        <f>SUM(Q52)</f>
        <v>0</v>
      </c>
      <c r="R53" s="3">
        <f>SUM(R52)</f>
        <v>0</v>
      </c>
      <c r="S53" s="3">
        <f>SUM(S52)</f>
        <v>0</v>
      </c>
      <c r="T53" s="3">
        <f>SUM(T52)</f>
        <v>346.05430000000001</v>
      </c>
    </row>
    <row r="54" spans="1:20" s="7" customFormat="1" ht="76.5" customHeight="1" x14ac:dyDescent="0.25">
      <c r="A54" s="38" t="s">
        <v>67</v>
      </c>
      <c r="B54" s="38">
        <v>3502</v>
      </c>
      <c r="C54" s="44" t="s">
        <v>23</v>
      </c>
      <c r="D54" s="28" t="s">
        <v>86</v>
      </c>
      <c r="E54" s="8">
        <v>150</v>
      </c>
      <c r="F54" s="8">
        <v>50</v>
      </c>
      <c r="G54" s="8"/>
      <c r="H54" s="8"/>
      <c r="I54" s="8">
        <v>100</v>
      </c>
      <c r="J54" s="8"/>
      <c r="K54" s="8"/>
      <c r="L54" s="8"/>
      <c r="M54" s="8"/>
      <c r="N54" s="8"/>
      <c r="O54" s="8"/>
      <c r="P54" s="8"/>
      <c r="Q54" s="8"/>
      <c r="R54" s="8"/>
      <c r="S54" s="8">
        <v>100</v>
      </c>
      <c r="T54" s="16">
        <f>SUM(E54:S54)</f>
        <v>400</v>
      </c>
    </row>
    <row r="55" spans="1:20" s="7" customFormat="1" ht="132" customHeight="1" x14ac:dyDescent="0.25">
      <c r="A55" s="38"/>
      <c r="B55" s="38"/>
      <c r="C55" s="44"/>
      <c r="D55" s="26" t="s">
        <v>100</v>
      </c>
      <c r="E55" s="8">
        <v>100</v>
      </c>
      <c r="F55" s="8">
        <v>400</v>
      </c>
      <c r="G55" s="8">
        <v>100</v>
      </c>
      <c r="H55" s="8"/>
      <c r="I55" s="8"/>
      <c r="J55" s="8"/>
      <c r="K55" s="8"/>
      <c r="L55" s="8"/>
      <c r="M55" s="8"/>
      <c r="N55" s="8"/>
      <c r="O55" s="8"/>
      <c r="P55" s="8"/>
      <c r="Q55" s="8"/>
      <c r="R55" s="8"/>
      <c r="S55" s="8">
        <v>300</v>
      </c>
      <c r="T55" s="16">
        <f>SUM(E55:S55)</f>
        <v>900</v>
      </c>
    </row>
    <row r="56" spans="1:20" s="7" customFormat="1" ht="222" customHeight="1" x14ac:dyDescent="0.25">
      <c r="A56" s="38"/>
      <c r="B56" s="38"/>
      <c r="C56" s="44"/>
      <c r="D56" s="32" t="s">
        <v>101</v>
      </c>
      <c r="E56" s="8">
        <v>650</v>
      </c>
      <c r="F56" s="8">
        <v>215</v>
      </c>
      <c r="G56" s="8">
        <v>100</v>
      </c>
      <c r="H56" s="8"/>
      <c r="I56" s="8">
        <v>100</v>
      </c>
      <c r="J56" s="8"/>
      <c r="K56" s="8"/>
      <c r="L56" s="8"/>
      <c r="M56" s="8"/>
      <c r="N56" s="8"/>
      <c r="O56" s="8"/>
      <c r="P56" s="8"/>
      <c r="Q56" s="8"/>
      <c r="R56" s="8"/>
      <c r="S56" s="8">
        <f>(400+1200)-215</f>
        <v>1385</v>
      </c>
      <c r="T56" s="16">
        <f>SUM(E56:S56)</f>
        <v>2450</v>
      </c>
    </row>
    <row r="57" spans="1:20" s="2" customFormat="1" ht="15" customHeight="1" x14ac:dyDescent="0.25">
      <c r="A57" s="37" t="s">
        <v>52</v>
      </c>
      <c r="B57" s="37"/>
      <c r="C57" s="37"/>
      <c r="D57" s="24" t="s">
        <v>72</v>
      </c>
      <c r="E57" s="3">
        <f>SUM(E54:E56)</f>
        <v>900</v>
      </c>
      <c r="F57" s="3">
        <f>SUM(F54:F56)</f>
        <v>665</v>
      </c>
      <c r="G57" s="3">
        <f t="shared" ref="G57:R57" si="15">SUM(G54:G56)</f>
        <v>200</v>
      </c>
      <c r="H57" s="3">
        <f t="shared" si="15"/>
        <v>0</v>
      </c>
      <c r="I57" s="3">
        <f t="shared" si="15"/>
        <v>200</v>
      </c>
      <c r="J57" s="3">
        <f t="shared" si="15"/>
        <v>0</v>
      </c>
      <c r="K57" s="3">
        <f t="shared" si="15"/>
        <v>0</v>
      </c>
      <c r="L57" s="3">
        <f t="shared" si="15"/>
        <v>0</v>
      </c>
      <c r="M57" s="3">
        <f t="shared" si="15"/>
        <v>0</v>
      </c>
      <c r="N57" s="3">
        <f t="shared" si="15"/>
        <v>0</v>
      </c>
      <c r="O57" s="3">
        <f t="shared" si="15"/>
        <v>0</v>
      </c>
      <c r="P57" s="3">
        <f t="shared" si="15"/>
        <v>0</v>
      </c>
      <c r="Q57" s="3">
        <f t="shared" si="15"/>
        <v>0</v>
      </c>
      <c r="R57" s="3">
        <f t="shared" si="15"/>
        <v>0</v>
      </c>
      <c r="S57" s="3">
        <f>SUM(S54:S56)</f>
        <v>1785</v>
      </c>
      <c r="T57" s="3">
        <f>SUM(T54:T56)</f>
        <v>3750</v>
      </c>
    </row>
    <row r="58" spans="1:20" s="7" customFormat="1" ht="102" customHeight="1" x14ac:dyDescent="0.25">
      <c r="A58" s="38" t="s">
        <v>3</v>
      </c>
      <c r="B58" s="20">
        <v>4001</v>
      </c>
      <c r="C58" s="13" t="s">
        <v>18</v>
      </c>
      <c r="D58" s="33" t="s">
        <v>126</v>
      </c>
      <c r="E58" s="8"/>
      <c r="F58" s="8"/>
      <c r="G58" s="8"/>
      <c r="H58" s="8">
        <v>3338.72</v>
      </c>
      <c r="I58" s="8"/>
      <c r="J58" s="8"/>
      <c r="K58" s="8"/>
      <c r="L58" s="8"/>
      <c r="M58" s="8"/>
      <c r="N58" s="8"/>
      <c r="O58" s="8"/>
      <c r="P58" s="8"/>
      <c r="Q58" s="8"/>
      <c r="R58" s="8"/>
      <c r="S58" s="8"/>
      <c r="T58" s="16">
        <f t="shared" ref="T58:T64" si="16">SUM(E58:S58)</f>
        <v>3338.72</v>
      </c>
    </row>
    <row r="59" spans="1:20" s="7" customFormat="1" ht="89.25" customHeight="1" x14ac:dyDescent="0.25">
      <c r="A59" s="38"/>
      <c r="B59" s="40">
        <v>4002</v>
      </c>
      <c r="C59" s="45" t="s">
        <v>66</v>
      </c>
      <c r="D59" s="26" t="s">
        <v>81</v>
      </c>
      <c r="E59" s="8"/>
      <c r="F59" s="8">
        <v>150</v>
      </c>
      <c r="G59" s="8">
        <v>300</v>
      </c>
      <c r="H59" s="8"/>
      <c r="I59" s="8">
        <v>200</v>
      </c>
      <c r="J59" s="8"/>
      <c r="K59" s="8"/>
      <c r="L59" s="8"/>
      <c r="M59" s="8"/>
      <c r="N59" s="8"/>
      <c r="O59" s="8"/>
      <c r="P59" s="8"/>
      <c r="Q59" s="8"/>
      <c r="R59" s="8"/>
      <c r="S59" s="8">
        <v>250</v>
      </c>
      <c r="T59" s="16">
        <f t="shared" si="16"/>
        <v>900</v>
      </c>
    </row>
    <row r="60" spans="1:20" s="7" customFormat="1" ht="199.5" customHeight="1" x14ac:dyDescent="0.25">
      <c r="A60" s="38"/>
      <c r="B60" s="40"/>
      <c r="C60" s="45"/>
      <c r="D60" s="26" t="s">
        <v>102</v>
      </c>
      <c r="E60" s="8">
        <v>817.89138200000002</v>
      </c>
      <c r="F60" s="8">
        <v>200</v>
      </c>
      <c r="G60" s="8">
        <v>293.73</v>
      </c>
      <c r="H60" s="8">
        <v>3061.364</v>
      </c>
      <c r="I60" s="8">
        <v>250</v>
      </c>
      <c r="J60" s="8"/>
      <c r="K60" s="8"/>
      <c r="L60" s="8"/>
      <c r="M60" s="8"/>
      <c r="N60" s="8"/>
      <c r="O60" s="8">
        <v>10</v>
      </c>
      <c r="P60" s="8"/>
      <c r="Q60" s="8">
        <v>8624.6041600000008</v>
      </c>
      <c r="R60" s="8"/>
      <c r="S60" s="27">
        <f>2992.94424979+438.378618</f>
        <v>3431.3228677900001</v>
      </c>
      <c r="T60" s="16">
        <f t="shared" si="16"/>
        <v>16688.912409790002</v>
      </c>
    </row>
    <row r="61" spans="1:20" s="7" customFormat="1" ht="65.25" customHeight="1" x14ac:dyDescent="0.25">
      <c r="A61" s="38"/>
      <c r="B61" s="38">
        <v>4003</v>
      </c>
      <c r="C61" s="44" t="s">
        <v>19</v>
      </c>
      <c r="D61" s="28" t="s">
        <v>141</v>
      </c>
      <c r="E61" s="8">
        <f>2497.255218+2000+500</f>
        <v>4997.2552180000002</v>
      </c>
      <c r="F61" s="8">
        <v>726.71020999999996</v>
      </c>
      <c r="G61" s="8"/>
      <c r="H61" s="8"/>
      <c r="I61" s="8"/>
      <c r="J61" s="8"/>
      <c r="K61" s="8"/>
      <c r="L61" s="8"/>
      <c r="M61" s="8"/>
      <c r="N61" s="8">
        <f>2262.906913+2142.022608</f>
        <v>4404.929521</v>
      </c>
      <c r="O61" s="8"/>
      <c r="P61" s="8"/>
      <c r="Q61" s="8"/>
      <c r="R61" s="8"/>
      <c r="S61" s="8"/>
      <c r="T61" s="16">
        <f t="shared" si="16"/>
        <v>10128.894949000001</v>
      </c>
    </row>
    <row r="62" spans="1:20" s="7" customFormat="1" ht="151.5" customHeight="1" x14ac:dyDescent="0.25">
      <c r="A62" s="38"/>
      <c r="B62" s="38"/>
      <c r="C62" s="44"/>
      <c r="D62" s="28" t="s">
        <v>125</v>
      </c>
      <c r="E62" s="8">
        <f>1224.828015+15.526728</f>
        <v>1240.3547430000001</v>
      </c>
      <c r="F62" s="8">
        <v>313.40168294</v>
      </c>
      <c r="G62" s="8"/>
      <c r="H62" s="8"/>
      <c r="I62" s="8"/>
      <c r="J62" s="8"/>
      <c r="K62" s="8"/>
      <c r="L62" s="8"/>
      <c r="M62" s="8"/>
      <c r="N62" s="8"/>
      <c r="O62" s="8"/>
      <c r="P62" s="8"/>
      <c r="Q62" s="8"/>
      <c r="R62" s="8"/>
      <c r="S62" s="8">
        <v>650</v>
      </c>
      <c r="T62" s="16">
        <f t="shared" si="16"/>
        <v>2203.7564259400001</v>
      </c>
    </row>
    <row r="63" spans="1:20" s="7" customFormat="1" ht="63" customHeight="1" x14ac:dyDescent="0.25">
      <c r="A63" s="38"/>
      <c r="B63" s="38"/>
      <c r="C63" s="44"/>
      <c r="D63" s="28" t="s">
        <v>108</v>
      </c>
      <c r="E63" s="8">
        <v>200</v>
      </c>
      <c r="F63" s="8">
        <v>50</v>
      </c>
      <c r="G63" s="8"/>
      <c r="H63" s="8"/>
      <c r="I63" s="8">
        <v>300</v>
      </c>
      <c r="J63" s="8"/>
      <c r="K63" s="8"/>
      <c r="L63" s="8"/>
      <c r="M63" s="8"/>
      <c r="N63" s="8"/>
      <c r="O63" s="8"/>
      <c r="P63" s="8"/>
      <c r="Q63" s="8"/>
      <c r="R63" s="8"/>
      <c r="S63" s="8">
        <v>150</v>
      </c>
      <c r="T63" s="16">
        <f t="shared" si="16"/>
        <v>700</v>
      </c>
    </row>
    <row r="64" spans="1:20" s="7" customFormat="1" ht="81.75" customHeight="1" x14ac:dyDescent="0.25">
      <c r="A64" s="38"/>
      <c r="B64" s="38"/>
      <c r="C64" s="44"/>
      <c r="D64" s="28" t="s">
        <v>141</v>
      </c>
      <c r="E64" s="8">
        <f>4500+505.032634</f>
        <v>5005.0326340000001</v>
      </c>
      <c r="F64" s="8">
        <v>423.576437</v>
      </c>
      <c r="G64" s="8"/>
      <c r="H64" s="8"/>
      <c r="I64" s="8">
        <v>93</v>
      </c>
      <c r="J64" s="8"/>
      <c r="K64" s="8"/>
      <c r="L64" s="8"/>
      <c r="M64" s="8"/>
      <c r="N64" s="8">
        <v>2993.1232049999999</v>
      </c>
      <c r="O64" s="8"/>
      <c r="P64" s="8"/>
      <c r="Q64" s="8"/>
      <c r="R64" s="8"/>
      <c r="S64" s="8"/>
      <c r="T64" s="16">
        <f t="shared" si="16"/>
        <v>8514.7322759999988</v>
      </c>
    </row>
    <row r="65" spans="1:20" ht="15" customHeight="1" x14ac:dyDescent="0.25">
      <c r="A65" s="37" t="s">
        <v>52</v>
      </c>
      <c r="B65" s="37"/>
      <c r="C65" s="37"/>
      <c r="D65" s="24" t="s">
        <v>72</v>
      </c>
      <c r="E65" s="3">
        <f t="shared" ref="E65:R65" si="17">SUM(E58:E64)</f>
        <v>12260.533976999999</v>
      </c>
      <c r="F65" s="3">
        <f t="shared" si="17"/>
        <v>1863.6883299399999</v>
      </c>
      <c r="G65" s="3">
        <f t="shared" si="17"/>
        <v>593.73</v>
      </c>
      <c r="H65" s="3">
        <f t="shared" si="17"/>
        <v>6400.0839999999998</v>
      </c>
      <c r="I65" s="3">
        <f t="shared" si="17"/>
        <v>843</v>
      </c>
      <c r="J65" s="3">
        <f t="shared" si="17"/>
        <v>0</v>
      </c>
      <c r="K65" s="3">
        <f t="shared" si="17"/>
        <v>0</v>
      </c>
      <c r="L65" s="3">
        <f t="shared" si="17"/>
        <v>0</v>
      </c>
      <c r="M65" s="3">
        <f t="shared" si="17"/>
        <v>0</v>
      </c>
      <c r="N65" s="3">
        <f t="shared" si="17"/>
        <v>7398.0527259999999</v>
      </c>
      <c r="O65" s="3">
        <f t="shared" si="17"/>
        <v>10</v>
      </c>
      <c r="P65" s="3">
        <f t="shared" si="17"/>
        <v>0</v>
      </c>
      <c r="Q65" s="3">
        <f t="shared" si="17"/>
        <v>8624.6041600000008</v>
      </c>
      <c r="R65" s="3">
        <f t="shared" si="17"/>
        <v>0</v>
      </c>
      <c r="S65" s="3">
        <f>SUM(S58:S64)</f>
        <v>4481.3228677900006</v>
      </c>
      <c r="T65" s="3">
        <f>SUM(T58:T64)</f>
        <v>42475.016060730006</v>
      </c>
    </row>
    <row r="66" spans="1:20" s="7" customFormat="1" ht="126.75" customHeight="1" x14ac:dyDescent="0.25">
      <c r="A66" s="38" t="s">
        <v>2</v>
      </c>
      <c r="B66" s="20">
        <v>4101</v>
      </c>
      <c r="C66" s="13" t="s">
        <v>17</v>
      </c>
      <c r="D66" s="28" t="s">
        <v>93</v>
      </c>
      <c r="E66" s="8"/>
      <c r="F66" s="8">
        <v>1750</v>
      </c>
      <c r="G66" s="8">
        <v>500</v>
      </c>
      <c r="H66" s="8"/>
      <c r="I66" s="8"/>
      <c r="J66" s="8"/>
      <c r="K66" s="8"/>
      <c r="L66" s="8"/>
      <c r="M66" s="8"/>
      <c r="N66" s="8"/>
      <c r="O66" s="8"/>
      <c r="P66" s="8"/>
      <c r="Q66" s="8"/>
      <c r="R66" s="8"/>
      <c r="S66" s="8"/>
      <c r="T66" s="16">
        <f>SUM(E66:S66)</f>
        <v>2250</v>
      </c>
    </row>
    <row r="67" spans="1:20" s="7" customFormat="1" ht="105" customHeight="1" x14ac:dyDescent="0.25">
      <c r="A67" s="38"/>
      <c r="B67" s="20">
        <v>4102</v>
      </c>
      <c r="C67" s="13" t="s">
        <v>15</v>
      </c>
      <c r="D67" s="28" t="s">
        <v>82</v>
      </c>
      <c r="E67" s="8">
        <v>250</v>
      </c>
      <c r="F67" s="8"/>
      <c r="G67" s="8">
        <v>200</v>
      </c>
      <c r="H67" s="8"/>
      <c r="I67" s="8">
        <v>150</v>
      </c>
      <c r="J67" s="8"/>
      <c r="K67" s="8"/>
      <c r="L67" s="8"/>
      <c r="M67" s="8"/>
      <c r="N67" s="8"/>
      <c r="O67" s="8"/>
      <c r="P67" s="8"/>
      <c r="Q67" s="8"/>
      <c r="R67" s="8"/>
      <c r="S67" s="8"/>
      <c r="T67" s="16">
        <f>SUM(E67:S67)</f>
        <v>600</v>
      </c>
    </row>
    <row r="68" spans="1:20" s="7" customFormat="1" ht="114" customHeight="1" x14ac:dyDescent="0.25">
      <c r="A68" s="38"/>
      <c r="B68" s="20">
        <v>4102</v>
      </c>
      <c r="C68" s="13" t="s">
        <v>15</v>
      </c>
      <c r="D68" s="33" t="s">
        <v>109</v>
      </c>
      <c r="E68" s="8">
        <v>956.5</v>
      </c>
      <c r="F68" s="8">
        <v>68.900000000000006</v>
      </c>
      <c r="G68" s="8"/>
      <c r="H68" s="8"/>
      <c r="I68" s="8">
        <v>163.19999999999999</v>
      </c>
      <c r="J68" s="8"/>
      <c r="K68" s="8"/>
      <c r="L68" s="8"/>
      <c r="M68" s="8"/>
      <c r="N68" s="8"/>
      <c r="O68" s="8"/>
      <c r="P68" s="8"/>
      <c r="Q68" s="8"/>
      <c r="R68" s="8"/>
      <c r="S68" s="8">
        <f>90+215+700</f>
        <v>1005</v>
      </c>
      <c r="T68" s="16">
        <f>SUM(E68:S68)</f>
        <v>2193.6000000000004</v>
      </c>
    </row>
    <row r="69" spans="1:20" s="7" customFormat="1" ht="59.25" customHeight="1" x14ac:dyDescent="0.25">
      <c r="A69" s="38"/>
      <c r="B69" s="20">
        <v>4104</v>
      </c>
      <c r="C69" s="13" t="s">
        <v>16</v>
      </c>
      <c r="D69" s="28" t="s">
        <v>111</v>
      </c>
      <c r="E69" s="8">
        <v>100</v>
      </c>
      <c r="F69" s="8">
        <v>100</v>
      </c>
      <c r="G69" s="8"/>
      <c r="H69" s="8"/>
      <c r="I69" s="8">
        <v>100</v>
      </c>
      <c r="J69" s="8"/>
      <c r="K69" s="8">
        <v>3460.5430000000001</v>
      </c>
      <c r="L69" s="8"/>
      <c r="M69" s="8"/>
      <c r="N69" s="8"/>
      <c r="O69" s="8"/>
      <c r="P69" s="8"/>
      <c r="Q69" s="8"/>
      <c r="R69" s="8"/>
      <c r="S69" s="8">
        <f>100+5300</f>
        <v>5400</v>
      </c>
      <c r="T69" s="16">
        <f t="shared" ref="T69:T75" si="18">SUM(E69:S69)</f>
        <v>9160.5429999999997</v>
      </c>
    </row>
    <row r="70" spans="1:20" s="7" customFormat="1" ht="74.25" customHeight="1" x14ac:dyDescent="0.25">
      <c r="A70" s="38"/>
      <c r="B70" s="38">
        <v>4103</v>
      </c>
      <c r="C70" s="44" t="s">
        <v>60</v>
      </c>
      <c r="D70" s="28" t="s">
        <v>84</v>
      </c>
      <c r="E70" s="8">
        <v>250</v>
      </c>
      <c r="F70" s="8"/>
      <c r="G70" s="8">
        <v>250</v>
      </c>
      <c r="H70" s="8"/>
      <c r="I70" s="8">
        <v>100</v>
      </c>
      <c r="J70" s="8"/>
      <c r="K70" s="8"/>
      <c r="L70" s="8"/>
      <c r="M70" s="8"/>
      <c r="N70" s="8"/>
      <c r="O70" s="8"/>
      <c r="P70" s="8"/>
      <c r="Q70" s="8"/>
      <c r="R70" s="8"/>
      <c r="S70" s="8"/>
      <c r="T70" s="16">
        <f t="shared" si="18"/>
        <v>600</v>
      </c>
    </row>
    <row r="71" spans="1:20" s="7" customFormat="1" ht="70.5" customHeight="1" x14ac:dyDescent="0.25">
      <c r="A71" s="38"/>
      <c r="B71" s="38"/>
      <c r="C71" s="44"/>
      <c r="D71" s="28" t="s">
        <v>83</v>
      </c>
      <c r="E71" s="8">
        <v>100</v>
      </c>
      <c r="F71" s="8"/>
      <c r="G71" s="8">
        <v>100</v>
      </c>
      <c r="H71" s="8"/>
      <c r="I71" s="8">
        <v>50</v>
      </c>
      <c r="J71" s="8"/>
      <c r="K71" s="8"/>
      <c r="L71" s="8"/>
      <c r="M71" s="8"/>
      <c r="N71" s="8"/>
      <c r="O71" s="8"/>
      <c r="P71" s="8"/>
      <c r="Q71" s="8"/>
      <c r="R71" s="8"/>
      <c r="S71" s="8"/>
      <c r="T71" s="16">
        <f t="shared" si="18"/>
        <v>250</v>
      </c>
    </row>
    <row r="72" spans="1:20" s="7" customFormat="1" ht="81.75" customHeight="1" x14ac:dyDescent="0.25">
      <c r="A72" s="38"/>
      <c r="B72" s="38"/>
      <c r="C72" s="44"/>
      <c r="D72" s="28" t="s">
        <v>110</v>
      </c>
      <c r="E72" s="8">
        <v>43.5</v>
      </c>
      <c r="F72" s="8">
        <v>167.9</v>
      </c>
      <c r="G72" s="8">
        <v>100</v>
      </c>
      <c r="H72" s="8"/>
      <c r="I72" s="8"/>
      <c r="J72" s="8"/>
      <c r="K72" s="8"/>
      <c r="L72" s="8"/>
      <c r="M72" s="8"/>
      <c r="N72" s="8"/>
      <c r="O72" s="8"/>
      <c r="P72" s="8"/>
      <c r="Q72" s="8"/>
      <c r="R72" s="8"/>
      <c r="S72" s="8"/>
      <c r="T72" s="16">
        <f t="shared" si="18"/>
        <v>311.39999999999998</v>
      </c>
    </row>
    <row r="73" spans="1:20" s="7" customFormat="1" ht="73.5" customHeight="1" x14ac:dyDescent="0.25">
      <c r="A73" s="38"/>
      <c r="B73" s="38"/>
      <c r="C73" s="44"/>
      <c r="D73" s="28" t="s">
        <v>1</v>
      </c>
      <c r="E73" s="8">
        <v>100</v>
      </c>
      <c r="F73" s="8"/>
      <c r="G73" s="8"/>
      <c r="H73" s="8"/>
      <c r="I73" s="8"/>
      <c r="J73" s="8"/>
      <c r="K73" s="8"/>
      <c r="L73" s="8"/>
      <c r="M73" s="8"/>
      <c r="N73" s="8"/>
      <c r="O73" s="8"/>
      <c r="P73" s="8"/>
      <c r="Q73" s="8"/>
      <c r="R73" s="8"/>
      <c r="S73" s="8">
        <v>7</v>
      </c>
      <c r="T73" s="16">
        <f t="shared" si="18"/>
        <v>107</v>
      </c>
    </row>
    <row r="74" spans="1:20" s="7" customFormat="1" ht="96" customHeight="1" x14ac:dyDescent="0.25">
      <c r="A74" s="38"/>
      <c r="B74" s="38">
        <v>4104</v>
      </c>
      <c r="C74" s="13" t="s">
        <v>16</v>
      </c>
      <c r="D74" s="28" t="s">
        <v>112</v>
      </c>
      <c r="E74" s="8">
        <v>200</v>
      </c>
      <c r="F74" s="8">
        <v>0</v>
      </c>
      <c r="G74" s="8">
        <v>99.2</v>
      </c>
      <c r="H74" s="8"/>
      <c r="I74" s="8">
        <v>100</v>
      </c>
      <c r="J74" s="8"/>
      <c r="K74" s="8"/>
      <c r="L74" s="8"/>
      <c r="M74" s="8"/>
      <c r="N74" s="8"/>
      <c r="O74" s="8"/>
      <c r="P74" s="8"/>
      <c r="Q74" s="8"/>
      <c r="R74" s="8"/>
      <c r="S74" s="8">
        <v>100.8</v>
      </c>
      <c r="T74" s="16">
        <f t="shared" si="18"/>
        <v>500</v>
      </c>
    </row>
    <row r="75" spans="1:20" s="7" customFormat="1" ht="90.75" customHeight="1" x14ac:dyDescent="0.25">
      <c r="A75" s="38"/>
      <c r="B75" s="38"/>
      <c r="C75" s="13" t="s">
        <v>16</v>
      </c>
      <c r="D75" s="28" t="s">
        <v>113</v>
      </c>
      <c r="E75" s="8">
        <v>200</v>
      </c>
      <c r="F75" s="8">
        <v>150</v>
      </c>
      <c r="G75" s="8">
        <v>100</v>
      </c>
      <c r="H75" s="8"/>
      <c r="I75" s="8"/>
      <c r="J75" s="8"/>
      <c r="K75" s="8"/>
      <c r="L75" s="8"/>
      <c r="M75" s="8"/>
      <c r="N75" s="8"/>
      <c r="O75" s="8"/>
      <c r="P75" s="8"/>
      <c r="Q75" s="8"/>
      <c r="R75" s="8"/>
      <c r="S75" s="8">
        <v>100</v>
      </c>
      <c r="T75" s="16">
        <f t="shared" si="18"/>
        <v>550</v>
      </c>
    </row>
    <row r="76" spans="1:20" s="7" customFormat="1" ht="15.75" customHeight="1" x14ac:dyDescent="0.25">
      <c r="A76" s="37" t="s">
        <v>52</v>
      </c>
      <c r="B76" s="37"/>
      <c r="C76" s="37"/>
      <c r="D76" s="24" t="s">
        <v>72</v>
      </c>
      <c r="E76" s="3">
        <f t="shared" ref="E76:T76" si="19">SUM(E66:E75)</f>
        <v>2200</v>
      </c>
      <c r="F76" s="3">
        <f t="shared" si="19"/>
        <v>2236.8000000000002</v>
      </c>
      <c r="G76" s="3">
        <f t="shared" si="19"/>
        <v>1349.2</v>
      </c>
      <c r="H76" s="3">
        <f t="shared" si="19"/>
        <v>0</v>
      </c>
      <c r="I76" s="3">
        <f t="shared" si="19"/>
        <v>663.2</v>
      </c>
      <c r="J76" s="3">
        <f t="shared" si="19"/>
        <v>0</v>
      </c>
      <c r="K76" s="3">
        <f t="shared" si="19"/>
        <v>3460.5430000000001</v>
      </c>
      <c r="L76" s="3">
        <f t="shared" si="19"/>
        <v>0</v>
      </c>
      <c r="M76" s="3">
        <f t="shared" si="19"/>
        <v>0</v>
      </c>
      <c r="N76" s="3">
        <f t="shared" si="19"/>
        <v>0</v>
      </c>
      <c r="O76" s="3">
        <f t="shared" si="19"/>
        <v>0</v>
      </c>
      <c r="P76" s="3">
        <f t="shared" si="19"/>
        <v>0</v>
      </c>
      <c r="Q76" s="3">
        <f t="shared" si="19"/>
        <v>0</v>
      </c>
      <c r="R76" s="3">
        <f t="shared" si="19"/>
        <v>0</v>
      </c>
      <c r="S76" s="3">
        <f t="shared" si="19"/>
        <v>6612.8</v>
      </c>
      <c r="T76" s="3">
        <f t="shared" si="19"/>
        <v>16522.542999999998</v>
      </c>
    </row>
    <row r="77" spans="1:20" ht="66" customHeight="1" x14ac:dyDescent="0.25">
      <c r="A77" s="38" t="s">
        <v>5</v>
      </c>
      <c r="B77" s="38">
        <v>4301</v>
      </c>
      <c r="C77" s="44" t="s">
        <v>22</v>
      </c>
      <c r="D77" s="28" t="s">
        <v>85</v>
      </c>
      <c r="E77" s="8">
        <v>800</v>
      </c>
      <c r="F77" s="8"/>
      <c r="G77" s="8">
        <v>150</v>
      </c>
      <c r="H77" s="8">
        <v>280</v>
      </c>
      <c r="I77" s="8">
        <f>350+8.6</f>
        <v>358.6</v>
      </c>
      <c r="J77" s="8"/>
      <c r="K77" s="8"/>
      <c r="L77" s="8"/>
      <c r="M77" s="8"/>
      <c r="N77" s="8"/>
      <c r="O77" s="8"/>
      <c r="P77" s="8"/>
      <c r="Q77" s="8"/>
      <c r="R77" s="8"/>
      <c r="S77" s="8">
        <v>300</v>
      </c>
      <c r="T77" s="16">
        <f>SUM(E77:S77)</f>
        <v>1888.6</v>
      </c>
    </row>
    <row r="78" spans="1:20" s="7" customFormat="1" ht="68.25" customHeight="1" x14ac:dyDescent="0.25">
      <c r="A78" s="38"/>
      <c r="B78" s="38"/>
      <c r="C78" s="44"/>
      <c r="D78" s="26" t="s">
        <v>105</v>
      </c>
      <c r="E78" s="8">
        <v>1216.6598389999999</v>
      </c>
      <c r="F78" s="8"/>
      <c r="G78" s="8"/>
      <c r="H78" s="8">
        <v>70</v>
      </c>
      <c r="I78" s="8"/>
      <c r="J78" s="8"/>
      <c r="K78" s="8"/>
      <c r="L78" s="8"/>
      <c r="M78" s="8"/>
      <c r="N78" s="8"/>
      <c r="O78" s="8"/>
      <c r="P78" s="8"/>
      <c r="Q78" s="8">
        <v>1450</v>
      </c>
      <c r="R78" s="8"/>
      <c r="S78" s="8"/>
      <c r="T78" s="16">
        <f>SUM(E78:S78)</f>
        <v>2736.6598389999999</v>
      </c>
    </row>
    <row r="79" spans="1:20" s="7" customFormat="1" ht="15" customHeight="1" x14ac:dyDescent="0.25">
      <c r="A79" s="37" t="s">
        <v>52</v>
      </c>
      <c r="B79" s="37"/>
      <c r="C79" s="37"/>
      <c r="D79" s="24" t="s">
        <v>72</v>
      </c>
      <c r="E79" s="3">
        <f t="shared" ref="E79:R79" si="20">SUM(E77:E78)</f>
        <v>2016.6598389999999</v>
      </c>
      <c r="F79" s="3">
        <f>SUM(F77:F78)</f>
        <v>0</v>
      </c>
      <c r="G79" s="3">
        <f t="shared" si="20"/>
        <v>150</v>
      </c>
      <c r="H79" s="3">
        <f t="shared" si="20"/>
        <v>350</v>
      </c>
      <c r="I79" s="3">
        <f t="shared" si="20"/>
        <v>358.6</v>
      </c>
      <c r="J79" s="3">
        <f t="shared" si="20"/>
        <v>0</v>
      </c>
      <c r="K79" s="3">
        <f t="shared" si="20"/>
        <v>0</v>
      </c>
      <c r="L79" s="3">
        <f t="shared" si="20"/>
        <v>0</v>
      </c>
      <c r="M79" s="3">
        <f t="shared" si="20"/>
        <v>0</v>
      </c>
      <c r="N79" s="3">
        <f t="shared" si="20"/>
        <v>0</v>
      </c>
      <c r="O79" s="3">
        <f t="shared" si="20"/>
        <v>0</v>
      </c>
      <c r="P79" s="3">
        <f t="shared" si="20"/>
        <v>0</v>
      </c>
      <c r="Q79" s="3">
        <f t="shared" si="20"/>
        <v>1450</v>
      </c>
      <c r="R79" s="3">
        <f t="shared" si="20"/>
        <v>0</v>
      </c>
      <c r="S79" s="3">
        <f>SUM(S77:S78)</f>
        <v>300</v>
      </c>
      <c r="T79" s="3">
        <f>SUM(T77:T78)</f>
        <v>4625.2598390000003</v>
      </c>
    </row>
    <row r="80" spans="1:20" ht="15" customHeight="1" x14ac:dyDescent="0.25">
      <c r="A80" s="40" t="s">
        <v>11</v>
      </c>
      <c r="B80" s="40">
        <v>4501</v>
      </c>
      <c r="C80" s="45" t="s">
        <v>32</v>
      </c>
      <c r="D80" s="34" t="s">
        <v>96</v>
      </c>
      <c r="E80" s="8">
        <v>100</v>
      </c>
      <c r="F80" s="8"/>
      <c r="G80" s="8"/>
      <c r="H80" s="8"/>
      <c r="I80" s="8"/>
      <c r="J80" s="8"/>
      <c r="K80" s="8"/>
      <c r="L80" s="8"/>
      <c r="M80" s="8"/>
      <c r="N80" s="8"/>
      <c r="O80" s="8"/>
      <c r="P80" s="8"/>
      <c r="Q80" s="8"/>
      <c r="R80" s="8"/>
      <c r="S80" s="8"/>
      <c r="T80" s="16">
        <f t="shared" ref="T80:T94" si="21">SUM(E80:S80)</f>
        <v>100</v>
      </c>
    </row>
    <row r="81" spans="1:20" s="7" customFormat="1" ht="74.25" customHeight="1" x14ac:dyDescent="0.25">
      <c r="A81" s="40"/>
      <c r="B81" s="40"/>
      <c r="C81" s="45"/>
      <c r="D81" s="34"/>
      <c r="E81" s="8">
        <v>11</v>
      </c>
      <c r="F81" s="8"/>
      <c r="G81" s="8">
        <v>177.5</v>
      </c>
      <c r="H81" s="8">
        <v>2718</v>
      </c>
      <c r="I81" s="8"/>
      <c r="J81" s="8"/>
      <c r="K81" s="8"/>
      <c r="L81" s="8"/>
      <c r="M81" s="8"/>
      <c r="N81" s="8"/>
      <c r="O81" s="8"/>
      <c r="P81" s="8"/>
      <c r="Q81" s="8"/>
      <c r="R81" s="8"/>
      <c r="S81" s="8">
        <v>560</v>
      </c>
      <c r="T81" s="16">
        <f t="shared" si="21"/>
        <v>3466.5</v>
      </c>
    </row>
    <row r="82" spans="1:20" s="7" customFormat="1" ht="68.25" customHeight="1" x14ac:dyDescent="0.25">
      <c r="A82" s="40"/>
      <c r="B82" s="15">
        <v>4502</v>
      </c>
      <c r="C82" s="12" t="s">
        <v>61</v>
      </c>
      <c r="D82" s="26" t="s">
        <v>76</v>
      </c>
      <c r="E82" s="8">
        <v>200</v>
      </c>
      <c r="F82" s="8">
        <f>(50-0.621182)+258.4</f>
        <v>307.778818</v>
      </c>
      <c r="G82" s="8">
        <v>400</v>
      </c>
      <c r="H82" s="8"/>
      <c r="I82" s="8">
        <v>100</v>
      </c>
      <c r="J82" s="8"/>
      <c r="K82" s="8"/>
      <c r="L82" s="8"/>
      <c r="M82" s="8"/>
      <c r="N82" s="8"/>
      <c r="O82" s="8"/>
      <c r="P82" s="8"/>
      <c r="Q82" s="8"/>
      <c r="R82" s="8"/>
      <c r="S82" s="8">
        <v>150.621182</v>
      </c>
      <c r="T82" s="16">
        <f t="shared" si="21"/>
        <v>1158.4000000000001</v>
      </c>
    </row>
    <row r="83" spans="1:20" s="7" customFormat="1" ht="60" customHeight="1" x14ac:dyDescent="0.25">
      <c r="A83" s="40"/>
      <c r="B83" s="15">
        <v>4503</v>
      </c>
      <c r="C83" s="12" t="s">
        <v>146</v>
      </c>
      <c r="D83" s="26" t="s">
        <v>88</v>
      </c>
      <c r="E83" s="8"/>
      <c r="F83" s="8"/>
      <c r="G83" s="8"/>
      <c r="H83" s="8">
        <v>1509.54</v>
      </c>
      <c r="I83" s="8">
        <v>100</v>
      </c>
      <c r="J83" s="8"/>
      <c r="K83" s="8"/>
      <c r="L83" s="8"/>
      <c r="M83" s="8"/>
      <c r="N83" s="8"/>
      <c r="O83" s="8"/>
      <c r="P83" s="8"/>
      <c r="Q83" s="8"/>
      <c r="R83" s="8"/>
      <c r="S83" s="8">
        <v>800</v>
      </c>
      <c r="T83" s="16">
        <f t="shared" si="21"/>
        <v>2409.54</v>
      </c>
    </row>
    <row r="84" spans="1:20" s="7" customFormat="1" ht="58.5" customHeight="1" x14ac:dyDescent="0.25">
      <c r="A84" s="40"/>
      <c r="B84" s="40">
        <v>4599</v>
      </c>
      <c r="C84" s="45" t="s">
        <v>34</v>
      </c>
      <c r="D84" s="26" t="s">
        <v>74</v>
      </c>
      <c r="E84" s="8">
        <v>100</v>
      </c>
      <c r="F84" s="8">
        <f>450-(84.05993+65.94007)</f>
        <v>300</v>
      </c>
      <c r="G84" s="8"/>
      <c r="H84" s="8"/>
      <c r="I84" s="8">
        <f>100+97</f>
        <v>197</v>
      </c>
      <c r="J84" s="8"/>
      <c r="K84" s="8"/>
      <c r="L84" s="8"/>
      <c r="M84" s="8"/>
      <c r="N84" s="8"/>
      <c r="O84" s="8"/>
      <c r="P84" s="8"/>
      <c r="Q84" s="8"/>
      <c r="R84" s="8"/>
      <c r="S84" s="8">
        <f>84.05993+65.94007</f>
        <v>150</v>
      </c>
      <c r="T84" s="16">
        <f t="shared" si="21"/>
        <v>747</v>
      </c>
    </row>
    <row r="85" spans="1:20" s="7" customFormat="1" ht="70.5" customHeight="1" x14ac:dyDescent="0.25">
      <c r="A85" s="40"/>
      <c r="B85" s="40"/>
      <c r="C85" s="45"/>
      <c r="D85" s="26" t="s">
        <v>80</v>
      </c>
      <c r="E85" s="8">
        <v>100</v>
      </c>
      <c r="F85" s="8">
        <v>250</v>
      </c>
      <c r="G85" s="8"/>
      <c r="H85" s="8"/>
      <c r="I85" s="8">
        <v>100</v>
      </c>
      <c r="J85" s="8"/>
      <c r="K85" s="8"/>
      <c r="L85" s="8"/>
      <c r="M85" s="8"/>
      <c r="N85" s="8"/>
      <c r="O85" s="8"/>
      <c r="P85" s="8"/>
      <c r="Q85" s="8"/>
      <c r="R85" s="8"/>
      <c r="S85" s="8">
        <v>150</v>
      </c>
      <c r="T85" s="16">
        <f t="shared" si="21"/>
        <v>600</v>
      </c>
    </row>
    <row r="86" spans="1:20" s="7" customFormat="1" ht="93" customHeight="1" x14ac:dyDescent="0.25">
      <c r="A86" s="40"/>
      <c r="B86" s="40"/>
      <c r="C86" s="45"/>
      <c r="D86" s="26" t="s">
        <v>91</v>
      </c>
      <c r="E86" s="8"/>
      <c r="F86" s="8">
        <v>50</v>
      </c>
      <c r="G86" s="8">
        <v>100</v>
      </c>
      <c r="H86" s="8"/>
      <c r="I86" s="8"/>
      <c r="J86" s="8"/>
      <c r="K86" s="8"/>
      <c r="L86" s="8"/>
      <c r="M86" s="8"/>
      <c r="N86" s="8"/>
      <c r="O86" s="8"/>
      <c r="P86" s="8"/>
      <c r="Q86" s="8"/>
      <c r="R86" s="8"/>
      <c r="S86" s="8"/>
      <c r="T86" s="16">
        <f t="shared" si="21"/>
        <v>150</v>
      </c>
    </row>
    <row r="87" spans="1:20" s="7" customFormat="1" ht="96" customHeight="1" x14ac:dyDescent="0.25">
      <c r="A87" s="40"/>
      <c r="B87" s="40"/>
      <c r="C87" s="45"/>
      <c r="D87" s="26" t="s">
        <v>92</v>
      </c>
      <c r="E87" s="8">
        <v>150</v>
      </c>
      <c r="F87" s="8">
        <v>80</v>
      </c>
      <c r="G87" s="8">
        <v>200</v>
      </c>
      <c r="H87" s="8"/>
      <c r="I87" s="8">
        <v>50</v>
      </c>
      <c r="J87" s="8"/>
      <c r="K87" s="8"/>
      <c r="L87" s="8"/>
      <c r="M87" s="8"/>
      <c r="N87" s="8"/>
      <c r="O87" s="8"/>
      <c r="P87" s="8"/>
      <c r="Q87" s="8"/>
      <c r="R87" s="8"/>
      <c r="S87" s="8">
        <v>100</v>
      </c>
      <c r="T87" s="16">
        <f t="shared" si="21"/>
        <v>580</v>
      </c>
    </row>
    <row r="88" spans="1:20" s="7" customFormat="1" ht="72" customHeight="1" x14ac:dyDescent="0.25">
      <c r="A88" s="40"/>
      <c r="B88" s="40"/>
      <c r="C88" s="45"/>
      <c r="D88" s="26" t="s">
        <v>73</v>
      </c>
      <c r="E88" s="8"/>
      <c r="F88" s="8">
        <v>50</v>
      </c>
      <c r="G88" s="8">
        <v>100</v>
      </c>
      <c r="H88" s="8"/>
      <c r="I88" s="8">
        <v>50</v>
      </c>
      <c r="J88" s="8"/>
      <c r="K88" s="8"/>
      <c r="L88" s="8"/>
      <c r="M88" s="8"/>
      <c r="N88" s="8"/>
      <c r="O88" s="8"/>
      <c r="P88" s="8"/>
      <c r="Q88" s="8"/>
      <c r="R88" s="8"/>
      <c r="S88" s="8"/>
      <c r="T88" s="16">
        <f t="shared" si="21"/>
        <v>200</v>
      </c>
    </row>
    <row r="89" spans="1:20" s="7" customFormat="1" ht="98.25" customHeight="1" x14ac:dyDescent="0.25">
      <c r="A89" s="40"/>
      <c r="B89" s="40"/>
      <c r="C89" s="45"/>
      <c r="D89" s="26" t="s">
        <v>144</v>
      </c>
      <c r="E89" s="8"/>
      <c r="F89" s="8">
        <v>50</v>
      </c>
      <c r="G89" s="8">
        <v>50</v>
      </c>
      <c r="H89" s="8"/>
      <c r="I89" s="8">
        <v>50</v>
      </c>
      <c r="J89" s="8"/>
      <c r="K89" s="8"/>
      <c r="L89" s="8"/>
      <c r="M89" s="8"/>
      <c r="N89" s="8"/>
      <c r="O89" s="8"/>
      <c r="P89" s="8"/>
      <c r="Q89" s="8"/>
      <c r="R89" s="8"/>
      <c r="S89" s="8"/>
      <c r="T89" s="16">
        <f t="shared" si="21"/>
        <v>150</v>
      </c>
    </row>
    <row r="90" spans="1:20" s="7" customFormat="1" ht="97.5" customHeight="1" x14ac:dyDescent="0.25">
      <c r="A90" s="40"/>
      <c r="B90" s="40"/>
      <c r="C90" s="45"/>
      <c r="D90" s="26" t="s">
        <v>77</v>
      </c>
      <c r="E90" s="8"/>
      <c r="F90" s="8">
        <v>20</v>
      </c>
      <c r="G90" s="8">
        <v>80</v>
      </c>
      <c r="H90" s="8"/>
      <c r="I90" s="8"/>
      <c r="J90" s="8"/>
      <c r="K90" s="8"/>
      <c r="L90" s="8"/>
      <c r="M90" s="8"/>
      <c r="N90" s="8"/>
      <c r="O90" s="8"/>
      <c r="P90" s="8"/>
      <c r="Q90" s="8"/>
      <c r="R90" s="8"/>
      <c r="S90" s="8"/>
      <c r="T90" s="16">
        <f t="shared" si="21"/>
        <v>100</v>
      </c>
    </row>
    <row r="91" spans="1:20" s="7" customFormat="1" ht="126.75" customHeight="1" x14ac:dyDescent="0.25">
      <c r="A91" s="40"/>
      <c r="B91" s="40"/>
      <c r="C91" s="45"/>
      <c r="D91" s="26" t="s">
        <v>77</v>
      </c>
      <c r="E91" s="8"/>
      <c r="F91" s="8">
        <v>40</v>
      </c>
      <c r="G91" s="8">
        <v>60</v>
      </c>
      <c r="H91" s="8"/>
      <c r="I91" s="8"/>
      <c r="J91" s="8"/>
      <c r="K91" s="8"/>
      <c r="L91" s="8"/>
      <c r="M91" s="8"/>
      <c r="N91" s="8"/>
      <c r="O91" s="8"/>
      <c r="P91" s="8"/>
      <c r="Q91" s="8"/>
      <c r="R91" s="8"/>
      <c r="S91" s="8"/>
      <c r="T91" s="16">
        <f t="shared" si="21"/>
        <v>100</v>
      </c>
    </row>
    <row r="92" spans="1:20" s="7" customFormat="1" ht="78.75" customHeight="1" x14ac:dyDescent="0.25">
      <c r="A92" s="40"/>
      <c r="B92" s="40"/>
      <c r="C92" s="45"/>
      <c r="D92" s="26" t="s">
        <v>79</v>
      </c>
      <c r="E92" s="8"/>
      <c r="F92" s="8">
        <v>60</v>
      </c>
      <c r="G92" s="8">
        <v>40</v>
      </c>
      <c r="H92" s="8"/>
      <c r="I92" s="8"/>
      <c r="J92" s="8"/>
      <c r="K92" s="8"/>
      <c r="L92" s="8"/>
      <c r="M92" s="8"/>
      <c r="N92" s="8"/>
      <c r="O92" s="8"/>
      <c r="P92" s="8"/>
      <c r="Q92" s="8"/>
      <c r="R92" s="8"/>
      <c r="S92" s="8"/>
      <c r="T92" s="16">
        <f t="shared" si="21"/>
        <v>100</v>
      </c>
    </row>
    <row r="93" spans="1:20" s="7" customFormat="1" ht="126" customHeight="1" x14ac:dyDescent="0.25">
      <c r="A93" s="40"/>
      <c r="B93" s="40"/>
      <c r="C93" s="45"/>
      <c r="D93" s="28" t="s">
        <v>134</v>
      </c>
      <c r="E93" s="8">
        <v>200</v>
      </c>
      <c r="F93" s="8">
        <v>100</v>
      </c>
      <c r="G93" s="8">
        <v>80</v>
      </c>
      <c r="H93" s="8"/>
      <c r="I93" s="8"/>
      <c r="J93" s="8"/>
      <c r="K93" s="8"/>
      <c r="L93" s="8"/>
      <c r="M93" s="8"/>
      <c r="N93" s="8"/>
      <c r="O93" s="8"/>
      <c r="P93" s="8"/>
      <c r="Q93" s="8"/>
      <c r="R93" s="8"/>
      <c r="S93" s="8">
        <v>156</v>
      </c>
      <c r="T93" s="16">
        <f t="shared" si="21"/>
        <v>536</v>
      </c>
    </row>
    <row r="94" spans="1:20" s="7" customFormat="1" ht="75" customHeight="1" x14ac:dyDescent="0.25">
      <c r="A94" s="40"/>
      <c r="B94" s="40"/>
      <c r="C94" s="45"/>
      <c r="D94" s="26" t="s">
        <v>78</v>
      </c>
      <c r="E94" s="8">
        <v>200</v>
      </c>
      <c r="F94" s="8">
        <v>0</v>
      </c>
      <c r="G94" s="8">
        <v>150</v>
      </c>
      <c r="H94" s="8"/>
      <c r="I94" s="8"/>
      <c r="J94" s="8"/>
      <c r="K94" s="8"/>
      <c r="L94" s="8"/>
      <c r="M94" s="8"/>
      <c r="N94" s="8"/>
      <c r="O94" s="8"/>
      <c r="P94" s="8"/>
      <c r="Q94" s="8"/>
      <c r="R94" s="8"/>
      <c r="S94" s="8">
        <v>150</v>
      </c>
      <c r="T94" s="16">
        <f t="shared" si="21"/>
        <v>500</v>
      </c>
    </row>
    <row r="95" spans="1:20" ht="15" customHeight="1" x14ac:dyDescent="0.25">
      <c r="A95" s="35" t="s">
        <v>52</v>
      </c>
      <c r="B95" s="35"/>
      <c r="C95" s="35"/>
      <c r="D95" s="11"/>
      <c r="E95" s="3">
        <f t="shared" ref="E95:T95" si="22">SUM(E80:E94)</f>
        <v>1061</v>
      </c>
      <c r="F95" s="3">
        <f t="shared" si="22"/>
        <v>1307.778818</v>
      </c>
      <c r="G95" s="3">
        <f t="shared" si="22"/>
        <v>1437.5</v>
      </c>
      <c r="H95" s="3">
        <f t="shared" si="22"/>
        <v>4227.54</v>
      </c>
      <c r="I95" s="3">
        <f t="shared" si="22"/>
        <v>647</v>
      </c>
      <c r="J95" s="3">
        <f t="shared" si="22"/>
        <v>0</v>
      </c>
      <c r="K95" s="3">
        <f t="shared" si="22"/>
        <v>0</v>
      </c>
      <c r="L95" s="3">
        <f t="shared" si="22"/>
        <v>0</v>
      </c>
      <c r="M95" s="3">
        <f t="shared" si="22"/>
        <v>0</v>
      </c>
      <c r="N95" s="3">
        <f t="shared" si="22"/>
        <v>0</v>
      </c>
      <c r="O95" s="3">
        <f t="shared" si="22"/>
        <v>0</v>
      </c>
      <c r="P95" s="3">
        <f t="shared" si="22"/>
        <v>0</v>
      </c>
      <c r="Q95" s="3">
        <f t="shared" si="22"/>
        <v>0</v>
      </c>
      <c r="R95" s="3">
        <f t="shared" si="22"/>
        <v>0</v>
      </c>
      <c r="S95" s="3">
        <f t="shared" si="22"/>
        <v>2216.6211819999999</v>
      </c>
      <c r="T95" s="3">
        <f t="shared" si="22"/>
        <v>10897.439999999999</v>
      </c>
    </row>
    <row r="96" spans="1:20" s="2" customFormat="1" ht="15" customHeight="1" x14ac:dyDescent="0.25">
      <c r="A96" s="36" t="s">
        <v>143</v>
      </c>
      <c r="B96" s="36"/>
      <c r="C96" s="36"/>
      <c r="D96" s="10"/>
      <c r="E96" s="9">
        <f>E6+E13+E17+E20+E22+E25+E29+E41+E51+E57+E65+E76+E79+E95+E53</f>
        <v>380074.61142700003</v>
      </c>
      <c r="F96" s="9">
        <f t="shared" ref="F96:T96" si="23">F6+F13+F17+F20+F22+F25+F29+F41+F51+F57+F65+F76+F79+F95+F53</f>
        <v>22665.203951</v>
      </c>
      <c r="G96" s="9">
        <f t="shared" si="23"/>
        <v>10200.000000000002</v>
      </c>
      <c r="H96" s="9">
        <f t="shared" si="23"/>
        <v>36741.433925999998</v>
      </c>
      <c r="I96" s="9">
        <f t="shared" si="23"/>
        <v>3882.9999999999995</v>
      </c>
      <c r="J96" s="9">
        <f t="shared" si="23"/>
        <v>2768.4344000000001</v>
      </c>
      <c r="K96" s="9">
        <f t="shared" si="23"/>
        <v>3460.5430000000001</v>
      </c>
      <c r="L96" s="9">
        <f t="shared" si="23"/>
        <v>463.17099999999999</v>
      </c>
      <c r="M96" s="9">
        <f t="shared" si="23"/>
        <v>25050.287055000001</v>
      </c>
      <c r="N96" s="9">
        <f t="shared" si="23"/>
        <v>7398.0527259999999</v>
      </c>
      <c r="O96" s="9">
        <f t="shared" si="23"/>
        <v>180561.05726965002</v>
      </c>
      <c r="P96" s="9">
        <f t="shared" si="23"/>
        <v>31732.036011920001</v>
      </c>
      <c r="Q96" s="9">
        <f t="shared" si="23"/>
        <v>49355.819235000003</v>
      </c>
      <c r="R96" s="9">
        <f t="shared" si="23"/>
        <v>0</v>
      </c>
      <c r="S96" s="9">
        <f t="shared" si="23"/>
        <v>34475.103884880002</v>
      </c>
      <c r="T96" s="9">
        <f t="shared" si="23"/>
        <v>788828.75388644973</v>
      </c>
    </row>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sheetData>
  <mergeCells count="62">
    <mergeCell ref="A80:A94"/>
    <mergeCell ref="B80:B81"/>
    <mergeCell ref="B84:B94"/>
    <mergeCell ref="C84:C94"/>
    <mergeCell ref="C61:C64"/>
    <mergeCell ref="B77:B78"/>
    <mergeCell ref="C77:C78"/>
    <mergeCell ref="C80:C81"/>
    <mergeCell ref="A66:A75"/>
    <mergeCell ref="B70:B73"/>
    <mergeCell ref="B74:B75"/>
    <mergeCell ref="C70:C73"/>
    <mergeCell ref="A77:A78"/>
    <mergeCell ref="B54:B56"/>
    <mergeCell ref="C54:C56"/>
    <mergeCell ref="A58:A64"/>
    <mergeCell ref="B59:B60"/>
    <mergeCell ref="B61:B64"/>
    <mergeCell ref="C59:C60"/>
    <mergeCell ref="A23:A24"/>
    <mergeCell ref="A26:A28"/>
    <mergeCell ref="A30:A40"/>
    <mergeCell ref="B7:B8"/>
    <mergeCell ref="B18:B19"/>
    <mergeCell ref="B23:B24"/>
    <mergeCell ref="B30:B32"/>
    <mergeCell ref="B33:B34"/>
    <mergeCell ref="B36:B37"/>
    <mergeCell ref="B39:B40"/>
    <mergeCell ref="A22:C22"/>
    <mergeCell ref="C23:C24"/>
    <mergeCell ref="C30:C32"/>
    <mergeCell ref="C36:C37"/>
    <mergeCell ref="C39:C40"/>
    <mergeCell ref="C33:C34"/>
    <mergeCell ref="D2:D3"/>
    <mergeCell ref="A6:C6"/>
    <mergeCell ref="A13:C13"/>
    <mergeCell ref="A17:C17"/>
    <mergeCell ref="A20:C20"/>
    <mergeCell ref="A2:A5"/>
    <mergeCell ref="A7:A12"/>
    <mergeCell ref="A14:A16"/>
    <mergeCell ref="A18:A19"/>
    <mergeCell ref="C18:C19"/>
    <mergeCell ref="C7:C8"/>
    <mergeCell ref="D80:D81"/>
    <mergeCell ref="A95:C95"/>
    <mergeCell ref="A96:C96"/>
    <mergeCell ref="A25:C25"/>
    <mergeCell ref="A29:C29"/>
    <mergeCell ref="A41:C41"/>
    <mergeCell ref="A51:C51"/>
    <mergeCell ref="A57:C57"/>
    <mergeCell ref="A65:C65"/>
    <mergeCell ref="A76:C76"/>
    <mergeCell ref="A79:C79"/>
    <mergeCell ref="A53:C53"/>
    <mergeCell ref="A42:A50"/>
    <mergeCell ref="B43:B45"/>
    <mergeCell ref="B46:B50"/>
    <mergeCell ref="A54:A56"/>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Basico DNP" ma:contentTypeID="0x01010B005296897013BAF84B858553682CCFA4C200554BACF7A4B1A54485D7984E548C77E7" ma:contentTypeVersion="10" ma:contentTypeDescription="Tipo de contenido basico DNP" ma:contentTypeScope="" ma:versionID="15e456d0708bc61a475b606219aec97c">
  <xsd:schema xmlns:xsd="http://www.w3.org/2001/XMLSchema" xmlns:xs="http://www.w3.org/2001/XMLSchema" xmlns:p="http://schemas.microsoft.com/office/2006/metadata/properties" xmlns:ns1="http://schemas.microsoft.com/sharepoint/v3" xmlns:ns2="9459fd2a-46a2-4c7b-8c24-2e73cec55239" xmlns:ns3="http://schemas.microsoft.com/sharepoint/v3/fields" xmlns:ns4="af7f7f6b-44e7-444a-90a4-d02bbf46acb6" targetNamespace="http://schemas.microsoft.com/office/2006/metadata/properties" ma:root="true" ma:fieldsID="38d3a1ef729d95ee19eef1932be05a86" ns1:_="" ns2:_="" ns3:_="" ns4:_="">
    <xsd:import namespace="http://schemas.microsoft.com/sharepoint/v3"/>
    <xsd:import namespace="9459fd2a-46a2-4c7b-8c24-2e73cec55239"/>
    <xsd:import namespace="http://schemas.microsoft.com/sharepoint/v3/fields"/>
    <xsd:import namespace="af7f7f6b-44e7-444a-90a4-d02bbf46acb6"/>
    <xsd:element name="properties">
      <xsd:complexType>
        <xsd:sequence>
          <xsd:element name="documentManagement">
            <xsd:complexType>
              <xsd:all>
                <xsd:element ref="ns2:Categoria" minOccurs="0"/>
                <xsd:element ref="ns2:Departamento" minOccurs="0"/>
                <xsd:element ref="ns2:Municipio" minOccurs="0"/>
                <xsd:element ref="ns3:_Contributor" minOccurs="0"/>
                <xsd:element ref="ns3:_Coverage" minOccurs="0"/>
                <xsd:element ref="ns3:_DCDateCreated" minOccurs="0"/>
                <xsd:element ref="ns3:_DCDateModified" minOccurs="0"/>
                <xsd:element ref="ns3:_Format" minOccurs="0"/>
                <xsd:element ref="ns3:_Identifier" minOccurs="0"/>
                <xsd:element ref="ns1:Language" minOccurs="0"/>
                <xsd:element ref="ns3:_Publisher" minOccurs="0"/>
                <xsd:element ref="ns3:_Relation" minOccurs="0"/>
                <xsd:element ref="ns3:_RightsManagement" minOccurs="0"/>
                <xsd:element ref="ns3:_Source" minOccurs="0"/>
                <xsd:element ref="ns3:_ResourceType"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2" nillable="true" ma:displayName="Idioma" ma:default="Inglés" ma:internalName="Language">
      <xsd:simpleType>
        <xsd:union memberTypes="dms:Text">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9459fd2a-46a2-4c7b-8c24-2e73cec55239" elementFormDefault="qualified">
    <xsd:import namespace="http://schemas.microsoft.com/office/2006/documentManagement/types"/>
    <xsd:import namespace="http://schemas.microsoft.com/office/infopath/2007/PartnerControls"/>
    <xsd:element name="Categoria" ma:index="1" nillable="true" ma:displayName="Categoria" ma:format="Dropdown" ma:internalName="Categoria">
      <xsd:simpleType>
        <xsd:restriction base="dms:Choice">
          <xsd:enumeration value="Secretaria Técnica de la Comisión de Ordenamiento Territorial COT"/>
          <xsd:enumeration value="Ordenamiento y Desarrollo Territorial"/>
          <xsd:enumeration value="Finanzas Públicas Territoriales"/>
          <xsd:enumeration value="Gestión Pública Territorial"/>
          <xsd:enumeration value="Fichas Regionales de Inversión"/>
          <xsd:enumeration value="Evaluación y Seguimiento de la Descentralización"/>
          <xsd:enumeration value="Fichas de Caracterización Territorial"/>
        </xsd:restriction>
      </xsd:simpleType>
    </xsd:element>
    <xsd:element name="Departamento" ma:index="2" nillable="true" ma:displayName="Departamento" ma:list="{2ad6fcd9-6684-4234-b7e4-ca1d888e24eb}" ma:internalName="Departamento" ma:showField="Title">
      <xsd:simpleType>
        <xsd:restriction base="dms:Lookup"/>
      </xsd:simpleType>
    </xsd:element>
    <xsd:element name="Municipio" ma:index="3" nillable="true" ma:displayName="Municipio" ma:list="{cb1b11e2-5a7b-43ce-8189-2c49684cafd4}" ma:internalName="Municipio" ma:showField="Title">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ntributor" ma:index="4" nillable="true" ma:displayName="Colaborador" ma:description="Una o más personas u organizaciones que contribuyeron a este recurso" ma:internalName="_Contributor">
      <xsd:simpleType>
        <xsd:restriction base="dms:Note">
          <xsd:maxLength value="255"/>
        </xsd:restriction>
      </xsd:simpleType>
    </xsd:element>
    <xsd:element name="_Coverage" ma:index="5" nillable="true" ma:displayName="Cobertura" ma:description="La extensión o el ámbito" ma:internalName="_Coverage">
      <xsd:simpleType>
        <xsd:restriction base="dms:Text"/>
      </xsd:simpleType>
    </xsd:element>
    <xsd:element name="_DCDateCreated" ma:index="7" nillable="true" ma:displayName="Fecha de creación" ma:description="Fecha en la que se creó el recurso" ma:format="DateTime" ma:internalName="_DCDateCreated">
      <xsd:simpleType>
        <xsd:restriction base="dms:DateTime"/>
      </xsd:simpleType>
    </xsd:element>
    <xsd:element name="_DCDateModified" ma:index="8" nillable="true" ma:displayName="Fecha de modificación" ma:description="Fecha en la que se modificó el recurso por última vez" ma:format="DateTime" ma:internalName="_DCDateModified">
      <xsd:simpleType>
        <xsd:restriction base="dms:DateTime"/>
      </xsd:simpleType>
    </xsd:element>
    <xsd:element name="_Format" ma:index="10" nillable="true" ma:displayName="Formato" ma:description="Tipo de medio, formato de archivo o dimensiones" ma:internalName="_Format">
      <xsd:simpleType>
        <xsd:restriction base="dms:Text"/>
      </xsd:simpleType>
    </xsd:element>
    <xsd:element name="_Identifier" ma:index="11" nillable="true" ma:displayName="Identificador de recursos" ma:description="Cadena o número de identificación, que suele ser conforme a un sistema de identificación formal" ma:internalName="_Identifier">
      <xsd:simpleType>
        <xsd:restriction base="dms:Text"/>
      </xsd:simpleType>
    </xsd:element>
    <xsd:element name="_Publisher" ma:index="13" nillable="true" ma:displayName="Redactor" ma:description="La persona, organización o servicio que publicó este recurso" ma:internalName="_Publisher">
      <xsd:simpleType>
        <xsd:restriction base="dms:Text"/>
      </xsd:simpleType>
    </xsd:element>
    <xsd:element name="_Relation" ma:index="14" nillable="true" ma:displayName="Relación" ma:description="Referencias a los recursos relacionados" ma:internalName="_Relation">
      <xsd:simpleType>
        <xsd:restriction base="dms:Note">
          <xsd:maxLength value="255"/>
        </xsd:restriction>
      </xsd:simpleType>
    </xsd:element>
    <xsd:element name="_RightsManagement" ma:index="15" nillable="true" ma:displayName="Administración de derechos" ma:description="Información sobre los derechos mantenidos en o sobre este recurso" ma:internalName="_RightsManagement">
      <xsd:simpleType>
        <xsd:restriction base="dms:Note">
          <xsd:maxLength value="255"/>
        </xsd:restriction>
      </xsd:simpleType>
    </xsd:element>
    <xsd:element name="_Source" ma:index="16" nillable="true" ma:displayName="Origen" ma:description="Referencias a los recursos de los que se deriva este recurso" ma:internalName="_Source">
      <xsd:simpleType>
        <xsd:restriction base="dms:Note">
          <xsd:maxLength value="255"/>
        </xsd:restriction>
      </xsd:simpleType>
    </xsd:element>
    <xsd:element name="_ResourceType" ma:index="20" nillable="true" ma:displayName="Tipo de recurso" ma:description="Conjunto de categorías, funciones, géneros o niveles de agregación" ma:internalName="_ResourceTyp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7f7f6b-44e7-444a-90a4-d02bbf46acb6" elementFormDefault="qualified">
    <xsd:import namespace="http://schemas.microsoft.com/office/2006/documentManagement/types"/>
    <xsd:import namespace="http://schemas.microsoft.com/office/infopath/2007/PartnerControls"/>
    <xsd:element name="_dlc_DocId" ma:index="24" nillable="true" ma:displayName="Valor de Id. de documento" ma:description="El valor del identificador de documento asignado a este elemento." ma:internalName="_dlc_DocId" ma:readOnly="true">
      <xsd:simpleType>
        <xsd:restriction base="dms:Text"/>
      </xsd:simpleType>
    </xsd:element>
    <xsd:element name="_dlc_DocIdUrl" ma:index="25"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6" ma:displayName="Creator"/>
        <xsd:element ref="dcterms:created" minOccurs="0" maxOccurs="1"/>
        <xsd:element ref="dc:identifier" minOccurs="0" maxOccurs="1"/>
        <xsd:element name="contentType" minOccurs="0" maxOccurs="1" type="xsd:string" ma:index="28" ma:displayName="Tipo de contenido"/>
        <xsd:element ref="dc:title" minOccurs="0" maxOccurs="1" ma:index="19" ma:displayName="Título"/>
        <xsd:element ref="dc:subject" minOccurs="0" maxOccurs="1" ma:index="18" ma:displayName="Asunto"/>
        <xsd:element ref="dc:description" minOccurs="0" maxOccurs="1" ma:index="9" ma:displayName="Description"/>
        <xsd:element name="keywords" minOccurs="0" maxOccurs="1" type="xsd:string" ma:index="17" ma:displayName="Palabras clave"/>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Coverage xmlns="http://schemas.microsoft.com/sharepoint/v3/fields" xsi:nil="true"/>
    <_Format xmlns="http://schemas.microsoft.com/sharepoint/v3/fields" xsi:nil="true"/>
    <_Contributor xmlns="http://schemas.microsoft.com/sharepoint/v3/fields" xsi:nil="true"/>
    <_Relation xmlns="http://schemas.microsoft.com/sharepoint/v3/fields" xsi:nil="true"/>
    <Departamento xmlns="9459fd2a-46a2-4c7b-8c24-2e73cec55239" xsi:nil="true"/>
    <Language xmlns="http://schemas.microsoft.com/sharepoint/v3">Inglés</Language>
    <_DCDateCreated xmlns="http://schemas.microsoft.com/sharepoint/v3/fields" xsi:nil="true"/>
    <_RightsManagement xmlns="http://schemas.microsoft.com/sharepoint/v3/fields" xsi:nil="true"/>
    <_Source xmlns="http://schemas.microsoft.com/sharepoint/v3/fields" xsi:nil="true"/>
    <_dlc_DocId xmlns="af7f7f6b-44e7-444a-90a4-d02bbf46acb6">DNPOI-40-2290</_dlc_DocId>
    <_Identifier xmlns="http://schemas.microsoft.com/sharepoint/v3/fields" xsi:nil="true"/>
    <_ResourceType xmlns="http://schemas.microsoft.com/sharepoint/v3/fields" xsi:nil="true"/>
    <_dlc_DocIdUrl xmlns="af7f7f6b-44e7-444a-90a4-d02bbf46acb6">
      <Url>https://colaboracion.dnp.gov.co/CDT/_layouts/15/DocIdRedir.aspx?ID=DNPOI-40-2290</Url>
      <Description>DNPOI-40-2290</Description>
    </_dlc_DocIdUrl>
    <_Publisher xmlns="http://schemas.microsoft.com/sharepoint/v3/fields" xsi:nil="true"/>
    <Municipio xmlns="9459fd2a-46a2-4c7b-8c24-2e73cec55239" xsi:nil="true"/>
    <_DCDateModified xmlns="http://schemas.microsoft.com/sharepoint/v3/fields" xsi:nil="true"/>
    <Categoria xmlns="9459fd2a-46a2-4c7b-8c24-2e73cec55239">Gestión Pública Territorial</Categoria>
  </documentManagement>
</p:properties>
</file>

<file path=customXml/itemProps1.xml><?xml version="1.0" encoding="utf-8"?>
<ds:datastoreItem xmlns:ds="http://schemas.openxmlformats.org/officeDocument/2006/customXml" ds:itemID="{A60DEACA-6D1B-4148-AF9F-AC3FC19E55DA}">
  <ds:schemaRefs>
    <ds:schemaRef ds:uri="http://schemas.microsoft.com/sharepoint/v3/contenttype/forms"/>
  </ds:schemaRefs>
</ds:datastoreItem>
</file>

<file path=customXml/itemProps2.xml><?xml version="1.0" encoding="utf-8"?>
<ds:datastoreItem xmlns:ds="http://schemas.openxmlformats.org/officeDocument/2006/customXml" ds:itemID="{B24A0428-1647-4C92-BC43-7B221C06E80A}">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sharepoint/v3"/>
    <ds:schemaRef ds:uri="9459fd2a-46a2-4c7b-8c24-2e73cec55239"/>
    <ds:schemaRef ds:uri="http://schemas.microsoft.com/sharepoint/v3/fields"/>
    <ds:schemaRef ds:uri="af7f7f6b-44e7-444a-90a4-d02bbf46acb6"/>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58783B-DBF4-4CE4-80E6-3AE1834B30C1}">
  <ds:schemaRefs>
    <ds:schemaRef ds:uri="http://schemas.microsoft.com/sharepoint/events"/>
    <ds:schemaRef ds:uri="http://www.w3.org/2000/xmlns/"/>
  </ds:schemaRefs>
</ds:datastoreItem>
</file>

<file path=customXml/itemProps4.xml><?xml version="1.0" encoding="utf-8"?>
<ds:datastoreItem xmlns:ds="http://schemas.openxmlformats.org/officeDocument/2006/customXml" ds:itemID="{7CD5C711-73EA-4AF3-86C1-24E98D62BA27}">
  <ds:schemaRef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schemas.microsoft.com/office/2006/metadata/properties"/>
    <ds:schemaRef ds:uri="af7f7f6b-44e7-444a-90a4-d02bbf46acb6"/>
    <ds:schemaRef ds:uri="http://schemas.microsoft.com/sharepoint/v3/fields"/>
    <ds:schemaRef ds:uri="http://schemas.microsoft.com/sharepoint/v3"/>
    <ds:schemaRef ds:uri="9459fd2a-46a2-4c7b-8c24-2e73cec55239"/>
    <ds:schemaRef ds:uri="http://www.w3.org/XML/1998/namespace"/>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POAI2022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GET</dc:creator>
  <cp:lastModifiedBy>AIDE CASTRO BOLAÑOS</cp:lastModifiedBy>
  <cp:lastPrinted>2021-02-17T17:26:30Z</cp:lastPrinted>
  <dcterms:created xsi:type="dcterms:W3CDTF">2016-04-05T14:39:39Z</dcterms:created>
  <dcterms:modified xsi:type="dcterms:W3CDTF">2022-01-31T16:07:02Z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0x01010B005296897013BAF84B858553682CCFA4C200554BACF7A4B1A54485D7984E548C77E7</vt:lpwstr>
  </property>
  <property fmtid="{D5CDD505-2E9C-101B-9397-08002B2CF9AE}" pid="3" name="_dlc_DocIdItemGuid">
    <vt:lpwstr>0fc11d12-c72c-42b7-89ed-ece3a0786b87</vt:lpwstr>
  </property>
</Properties>
</file>